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c-app-04\CUENTAS_NACIONALES\PUB_BASE18\SCN- SÍNTESIS\PIB SECTORES\"/>
    </mc:Choice>
  </mc:AlternateContent>
  <bookViews>
    <workbookView xWindow="0" yWindow="0" windowWidth="28800" windowHeight="11835" tabRatio="875"/>
  </bookViews>
  <sheets>
    <sheet name="Contenido" sheetId="26" r:id="rId1"/>
    <sheet name="Cuadro 1" sheetId="10" r:id="rId2"/>
    <sheet name="Cuadro 2" sheetId="1" r:id="rId3"/>
    <sheet name="GRÁFICA 1" sheetId="35" r:id="rId4"/>
    <sheet name="Cuadro 3" sheetId="27" r:id="rId5"/>
    <sheet name="Cuadro 4" sheetId="28" r:id="rId6"/>
    <sheet name="GRÁFICA 2" sheetId="36" r:id="rId7"/>
    <sheet name="Tabla" sheetId="37" r:id="rId8"/>
    <sheet name="Diccionario" sheetId="38" r:id="rId9"/>
  </sheets>
  <externalReferences>
    <externalReference r:id="rId10"/>
    <externalReference r:id="rId11"/>
    <externalReference r:id="rId12"/>
  </externalReferences>
  <definedNames>
    <definedName name="__123Graph_AGrßfico1" localSheetId="4" hidden="1">'[1]1'!#REF!</definedName>
    <definedName name="__123Graph_AGrßfico1" localSheetId="5" hidden="1">'[1]1'!#REF!</definedName>
    <definedName name="__123Graph_AGrßfico1" localSheetId="8" hidden="1">'[2]1'!#REF!</definedName>
    <definedName name="__123Graph_AGrßfico1" hidden="1">'[1]1'!#REF!</definedName>
    <definedName name="__123Graph_XGrßfico1" localSheetId="4" hidden="1">'[1]1'!#REF!</definedName>
    <definedName name="__123Graph_XGrßfico1" localSheetId="5" hidden="1">'[1]1'!#REF!</definedName>
    <definedName name="__123Graph_XGrßfico1" localSheetId="8" hidden="1">'[2]1'!#REF!</definedName>
    <definedName name="__123Graph_XGrßfico1" hidden="1">'[1]1'!#REF!</definedName>
    <definedName name="_1__123Graph_AGrßfico_1A" localSheetId="4" hidden="1">'[1]1'!#REF!</definedName>
    <definedName name="_2__123Graph_AGrßfico_1A" localSheetId="5" hidden="1">'[1]1'!#REF!</definedName>
    <definedName name="_4__123Graph_AGrßfico_1A" hidden="1">'[1]1'!#REF!</definedName>
    <definedName name="_5__123Graph_XGrßfico_1A" localSheetId="4" hidden="1">'[1]1'!#REF!</definedName>
    <definedName name="_6__123Graph_XGrßfico_1A" localSheetId="5" hidden="1">'[1]1'!#REF!</definedName>
    <definedName name="_8__123Graph_XGrßfico_1A" hidden="1">'[1]1'!#REF!</definedName>
    <definedName name="_xlnm._FilterDatabase" localSheetId="8" hidden="1">Diccionario!$A$3:$B$3</definedName>
    <definedName name="_xlnm._FilterDatabase" localSheetId="7" hidden="1">Tabla!$A$1:$H$1</definedName>
    <definedName name="_R2" localSheetId="8">#REF!</definedName>
    <definedName name="_R2">#REF!</definedName>
    <definedName name="A" localSheetId="8">#REF!</definedName>
    <definedName name="A">#REF!</definedName>
    <definedName name="A2_" localSheetId="8">#REF!</definedName>
    <definedName name="A2_">#REF!</definedName>
    <definedName name="AA" localSheetId="8">#REF!</definedName>
    <definedName name="AA">#REF!</definedName>
    <definedName name="AnyoBase">[3]Configuracion!$H$13</definedName>
    <definedName name="AnyoInicial">[3]Configuracion!$H$12</definedName>
    <definedName name="Anyos">[3]Grafica!$C$44:$AS$44</definedName>
    <definedName name="_xlnm.Print_Area" localSheetId="1">'Cuadro 1'!$A$1:$L$40</definedName>
    <definedName name="_xlnm.Print_Area" localSheetId="4">'Cuadro 3'!$A$1:$L$42</definedName>
    <definedName name="_xlnm.Print_Area" localSheetId="3">'GRÁFICA 1'!$A$1:$K$39</definedName>
    <definedName name="_xlnm.Print_Area" localSheetId="6">'GRÁFICA 2'!$A$1:$I$50</definedName>
    <definedName name="B" localSheetId="8">#REF!</definedName>
    <definedName name="B">#REF!</definedName>
    <definedName name="B2_" localSheetId="8">#REF!</definedName>
    <definedName name="B2_">#REF!</definedName>
    <definedName name="C.ind" localSheetId="8">#REF!</definedName>
    <definedName name="C.ind">#REF!</definedName>
    <definedName name="C_" localSheetId="8">#REF!</definedName>
    <definedName name="C_">#REF!</definedName>
    <definedName name="C_2" localSheetId="8">#REF!</definedName>
    <definedName name="C_2">#REF!</definedName>
    <definedName name="Codigos">'[3]B.1_CTE Original'!$A$8:$A$37</definedName>
    <definedName name="D" localSheetId="8">#REF!</definedName>
    <definedName name="D">#REF!</definedName>
    <definedName name="D2_" localSheetId="8">#REF!</definedName>
    <definedName name="D2_">#REF!</definedName>
    <definedName name="DatosArima">[3]Grafica!$C$49:$AS$49</definedName>
    <definedName name="DatosBench">[3]Grafica!$C$48:$AS$48</definedName>
    <definedName name="DatosOriginal">[3]Grafica!$C$47:$AS$47</definedName>
    <definedName name="DatosTC">[3]Grafica!$C$50:$AS$50</definedName>
    <definedName name="DE" localSheetId="8">#REF!</definedName>
    <definedName name="DE">#REF!</definedName>
    <definedName name="E" localSheetId="8">#REF!</definedName>
    <definedName name="E">#REF!</definedName>
    <definedName name="E2_" localSheetId="8">#REF!</definedName>
    <definedName name="E2_">#REF!</definedName>
    <definedName name="ENM" localSheetId="8">#REF!</definedName>
    <definedName name="ENM">#REF!</definedName>
    <definedName name="ENM2_" localSheetId="8">#REF!</definedName>
    <definedName name="ENM2_">#REF!</definedName>
    <definedName name="F.ae" localSheetId="8">#REF!</definedName>
    <definedName name="F.ae">#REF!</definedName>
    <definedName name="F_" localSheetId="8">#REF!</definedName>
    <definedName name="F_">#REF!</definedName>
    <definedName name="F_2" localSheetId="8">#REF!</definedName>
    <definedName name="F_2">#REF!</definedName>
    <definedName name="F_UFP" localSheetId="8">#REF!</definedName>
    <definedName name="F_UFP">#REF!</definedName>
    <definedName name="FFF" hidden="1">'[1]1'!#REF!</definedName>
    <definedName name="Ffp" localSheetId="8">#REF!</definedName>
    <definedName name="Ffp">#REF!</definedName>
    <definedName name="FUFP" localSheetId="8">#REF!</definedName>
    <definedName name="FUFP">#REF!</definedName>
    <definedName name="FUFP2" localSheetId="8">#REF!</definedName>
    <definedName name="FUFP2">#REF!</definedName>
    <definedName name="G" localSheetId="8">#REF!</definedName>
    <definedName name="G">#REF!</definedName>
    <definedName name="G2_" localSheetId="8">#REF!</definedName>
    <definedName name="G2_">#REF!</definedName>
    <definedName name="Gob" localSheetId="8">#REF!</definedName>
    <definedName name="Gob">#REF!</definedName>
    <definedName name="Grafica3aporte">#REF!</definedName>
    <definedName name="H" localSheetId="8">#REF!</definedName>
    <definedName name="H">#REF!</definedName>
    <definedName name="H2_" localSheetId="8">#REF!</definedName>
    <definedName name="H2_">#REF!</definedName>
    <definedName name="HojaArima">[3]Configuracion!$H$9</definedName>
    <definedName name="HojaBench">[3]Configuracion!$H$8</definedName>
    <definedName name="HojaOriginal">[3]Configuracion!$H$7</definedName>
    <definedName name="HojaTC">[3]Configuracion!$H$10</definedName>
    <definedName name="I" localSheetId="8">#REF!</definedName>
    <definedName name="I">#REF!</definedName>
    <definedName name="I2_" localSheetId="8">#REF!</definedName>
    <definedName name="I2_">#REF!</definedName>
    <definedName name="J" localSheetId="8">#REF!</definedName>
    <definedName name="J">#REF!</definedName>
    <definedName name="J2_" localSheetId="8">#REF!</definedName>
    <definedName name="J2_">#REF!</definedName>
    <definedName name="JNM" localSheetId="8">#REF!</definedName>
    <definedName name="JNM">#REF!</definedName>
    <definedName name="JNM2_" localSheetId="8">#REF!</definedName>
    <definedName name="JNM2_">#REF!</definedName>
    <definedName name="K" localSheetId="8">#REF!</definedName>
    <definedName name="K">#REF!</definedName>
    <definedName name="K2_" localSheetId="8">#REF!</definedName>
    <definedName name="K2_">#REF!</definedName>
    <definedName name="L" localSheetId="8">#REF!</definedName>
    <definedName name="L">#REF!</definedName>
    <definedName name="L_UFP" localSheetId="8">#REF!</definedName>
    <definedName name="L_UFP">#REF!</definedName>
    <definedName name="L2_" localSheetId="8">#REF!</definedName>
    <definedName name="L2_">#REF!</definedName>
    <definedName name="Lfp" localSheetId="8">#REF!</definedName>
    <definedName name="Lfp">#REF!</definedName>
    <definedName name="LMN" localSheetId="8">#REF!</definedName>
    <definedName name="LMN">#REF!</definedName>
    <definedName name="LUFP" localSheetId="8">#REF!</definedName>
    <definedName name="LUFP">#REF!</definedName>
    <definedName name="LUFP2" localSheetId="8">#REF!</definedName>
    <definedName name="LUFP2">#REF!</definedName>
    <definedName name="M" localSheetId="8">#REF!</definedName>
    <definedName name="M">#REF!</definedName>
    <definedName name="M2_" localSheetId="8">#REF!</definedName>
    <definedName name="M2_">#REF!</definedName>
    <definedName name="MNM" localSheetId="8">#REF!</definedName>
    <definedName name="MNM">#REF!</definedName>
    <definedName name="MNM2_" localSheetId="8">#REF!</definedName>
    <definedName name="MNM2_">#REF!</definedName>
    <definedName name="MT" localSheetId="8">#REF!</definedName>
    <definedName name="MT">#REF!</definedName>
    <definedName name="N" localSheetId="8">#REF!</definedName>
    <definedName name="N">#REF!</definedName>
    <definedName name="N2_" localSheetId="8">#REF!</definedName>
    <definedName name="N2_">#REF!</definedName>
    <definedName name="ONM" localSheetId="8">#REF!</definedName>
    <definedName name="ONM">#REF!</definedName>
    <definedName name="ONM2_" localSheetId="8">#REF!</definedName>
    <definedName name="ONM2_">#REF!</definedName>
    <definedName name="P" localSheetId="8">#REF!</definedName>
    <definedName name="P">#REF!</definedName>
    <definedName name="P2_" localSheetId="8">#REF!</definedName>
    <definedName name="P2_">#REF!</definedName>
    <definedName name="peso">#REF!</definedName>
    <definedName name="PIB" localSheetId="8">#REF!</definedName>
    <definedName name="PIB">#REF!</definedName>
    <definedName name="PNM" localSheetId="8">#REF!</definedName>
    <definedName name="PNM">#REF!</definedName>
    <definedName name="PNM2_" localSheetId="8">#REF!</definedName>
    <definedName name="PNM2_">#REF!</definedName>
    <definedName name="Print_Area" localSheetId="0">Contenido!$A$1:$E$17</definedName>
    <definedName name="Print_Area" localSheetId="1">'Cuadro 1'!$A$1:$L$19</definedName>
    <definedName name="Print_Area" localSheetId="2">'Cuadro 2'!$A$1:$S$42</definedName>
    <definedName name="Print_Area" localSheetId="4">'Cuadro 3'!$A$1:$L$20</definedName>
    <definedName name="Print_Area" localSheetId="5">'Cuadro 4'!$A$1:$S$45</definedName>
    <definedName name="Print_Area" localSheetId="8">Diccionario!$A$1:$B$63</definedName>
    <definedName name="Print_Area" localSheetId="3">'GRÁFICA 1'!$A$1:$K$40</definedName>
    <definedName name="Print_Area" localSheetId="6">'GRÁFICA 2'!$A$1:$I$50</definedName>
    <definedName name="Print_Titles" localSheetId="2">'Cuadro 2'!$1:$7</definedName>
    <definedName name="Print_Titles" localSheetId="5">'Cuadro 4'!$1:$7</definedName>
    <definedName name="Q" localSheetId="8">#REF!</definedName>
    <definedName name="Q">#REF!</definedName>
    <definedName name="Q2_" localSheetId="8">#REF!</definedName>
    <definedName name="Q2_">#REF!</definedName>
    <definedName name="QNM" localSheetId="8">#REF!</definedName>
    <definedName name="QNM">#REF!</definedName>
    <definedName name="QNM2_" localSheetId="8">#REF!</definedName>
    <definedName name="QNM2_">#REF!</definedName>
    <definedName name="R_" localSheetId="8">#REF!</definedName>
    <definedName name="R_">#REF!</definedName>
    <definedName name="RNM" localSheetId="8">#REF!</definedName>
    <definedName name="RNM">#REF!</definedName>
    <definedName name="RNM2_" localSheetId="8">#REF!</definedName>
    <definedName name="RNM2_">#REF!</definedName>
    <definedName name="RS" localSheetId="8">#REF!</definedName>
    <definedName name="RS">#REF!</definedName>
    <definedName name="S" localSheetId="8">#REF!</definedName>
    <definedName name="S">#REF!</definedName>
    <definedName name="S2_" localSheetId="8">#REF!</definedName>
    <definedName name="S2_">#REF!</definedName>
    <definedName name="SNM" localSheetId="8">#REF!</definedName>
    <definedName name="SNM">#REF!</definedName>
    <definedName name="SNM2_" localSheetId="8">#REF!</definedName>
    <definedName name="SNM2_">#REF!</definedName>
    <definedName name="T" localSheetId="8">#REF!</definedName>
    <definedName name="T">#REF!</definedName>
    <definedName name="Titulo" localSheetId="8">Diccionario!#REF!</definedName>
    <definedName name="_xlnm.Print_Titles" localSheetId="2">'Cuadro 2'!$1:$5</definedName>
    <definedName name="_xlnm.Print_Titles" localSheetId="5">'Cuadro 4'!$1:$5</definedName>
    <definedName name="TOTALD.21" localSheetId="8">#REF!</definedName>
    <definedName name="TOTALD.21">#REF!</definedName>
    <definedName name="TOTALOFERTA" localSheetId="8">#REF!</definedName>
    <definedName name="TOTALOFERTA">#REF!</definedName>
    <definedName name="TOTALOFETRA">#REF!</definedName>
    <definedName name="TOTALP.1" localSheetId="8">#REF!</definedName>
    <definedName name="TOTALP.1">#REF!</definedName>
    <definedName name="TOTALP.2" localSheetId="8">#REF!</definedName>
    <definedName name="TOTALP.2">#REF!</definedName>
    <definedName name="TOTALP.3" localSheetId="8">#REF!</definedName>
    <definedName name="TOTALP.3">#REF!</definedName>
    <definedName name="TOTALP.31HOG" localSheetId="8">#REF!</definedName>
    <definedName name="TOTALP.31HOG">#REF!</definedName>
    <definedName name="TOTALP.5" localSheetId="8">#REF!</definedName>
    <definedName name="TOTALP.5">#REF!</definedName>
    <definedName name="TOTALP.51" localSheetId="8">#REF!</definedName>
    <definedName name="TOTALP.51">#REF!</definedName>
    <definedName name="TOTALP.52" localSheetId="8">#REF!</definedName>
    <definedName name="TOTALP.52">#REF!</definedName>
    <definedName name="TOTALP.6" localSheetId="8">#REF!</definedName>
    <definedName name="TOTALP.6">#REF!</definedName>
    <definedName name="TOTALP.7" localSheetId="8">#REF!</definedName>
    <definedName name="TOTALP.7">#REF!</definedName>
    <definedName name="TOTALP2EQ" localSheetId="8">#REF!</definedName>
    <definedName name="TOTALP2EQ">#REF!</definedName>
    <definedName name="TOTALP31ISFLSH" localSheetId="8">#REF!</definedName>
    <definedName name="TOTALP31ISFLSH">#REF!</definedName>
    <definedName name="TOTALP3GOB" localSheetId="8">#REF!</definedName>
    <definedName name="TOTALP3GOB">#REF!</definedName>
    <definedName name="TOTALUTILIZ.1" localSheetId="8">#REF!</definedName>
    <definedName name="TOTALUTILIZ.1">#REF!</definedName>
    <definedName name="tttt" localSheetId="8">#REF!</definedName>
    <definedName name="tttt">#REF!</definedName>
    <definedName name="TUFP" localSheetId="8">#REF!</definedName>
    <definedName name="TUFP">#REF!</definedName>
    <definedName name="TUFP2" localSheetId="8">#REF!</definedName>
    <definedName name="TUFP2">#REF!</definedName>
  </definedNames>
  <calcPr calcId="152511"/>
</workbook>
</file>

<file path=xl/calcChain.xml><?xml version="1.0" encoding="utf-8"?>
<calcChain xmlns="http://schemas.openxmlformats.org/spreadsheetml/2006/main">
  <c r="H22" i="28" l="1"/>
  <c r="G22" i="28"/>
  <c r="F22" i="28"/>
  <c r="E22" i="28"/>
  <c r="D22" i="28"/>
  <c r="H15" i="28"/>
  <c r="G15" i="28"/>
  <c r="F15" i="28"/>
  <c r="E15" i="28"/>
  <c r="D15" i="28"/>
  <c r="C22" i="28"/>
  <c r="C15" i="28"/>
  <c r="H36" i="28" l="1"/>
  <c r="S36" i="28" s="1"/>
  <c r="G36" i="28"/>
  <c r="R36" i="28" s="1"/>
  <c r="F36" i="28"/>
  <c r="Q36" i="28" s="1"/>
  <c r="E36" i="28"/>
  <c r="P36" i="28" s="1"/>
  <c r="D36" i="28"/>
  <c r="O36" i="28" s="1"/>
  <c r="C36" i="28"/>
  <c r="N36" i="28" s="1"/>
  <c r="H31" i="28"/>
  <c r="H34" i="28" s="1"/>
  <c r="G31" i="28"/>
  <c r="G34" i="28" s="1"/>
  <c r="R34" i="28" s="1"/>
  <c r="F54" i="36" s="1"/>
  <c r="F31" i="28"/>
  <c r="F34" i="28" s="1"/>
  <c r="E31" i="28"/>
  <c r="E34" i="28" s="1"/>
  <c r="P34" i="28" s="1"/>
  <c r="D54" i="36" s="1"/>
  <c r="D31" i="28"/>
  <c r="D34" i="28" s="1"/>
  <c r="C31" i="28"/>
  <c r="C34" i="28" s="1"/>
  <c r="H35" i="28"/>
  <c r="G35" i="28"/>
  <c r="R35" i="28" s="1"/>
  <c r="F55" i="36" s="1"/>
  <c r="F35" i="28"/>
  <c r="E35" i="28"/>
  <c r="P35" i="28" s="1"/>
  <c r="D55" i="36" s="1"/>
  <c r="D35" i="28"/>
  <c r="O35" i="28" s="1"/>
  <c r="C55" i="36" s="1"/>
  <c r="C35" i="28"/>
  <c r="H16" i="28"/>
  <c r="G16" i="28"/>
  <c r="R16" i="28" s="1"/>
  <c r="F16" i="28"/>
  <c r="Q16" i="28" s="1"/>
  <c r="E16" i="28"/>
  <c r="P16" i="28" s="1"/>
  <c r="D16" i="28"/>
  <c r="C16" i="28"/>
  <c r="H11" i="28"/>
  <c r="S11" i="28" s="1"/>
  <c r="G11" i="28"/>
  <c r="R11" i="28" s="1"/>
  <c r="F11" i="28"/>
  <c r="Q11" i="28" s="1"/>
  <c r="E11" i="28"/>
  <c r="P11" i="28" s="1"/>
  <c r="D11" i="28"/>
  <c r="O11" i="28" s="1"/>
  <c r="C11" i="28"/>
  <c r="N11" i="28" s="1"/>
  <c r="H8" i="28"/>
  <c r="G8" i="28"/>
  <c r="R8" i="28" s="1"/>
  <c r="F8" i="28"/>
  <c r="Q8" i="28" s="1"/>
  <c r="E8" i="28"/>
  <c r="P8" i="28" s="1"/>
  <c r="D8" i="28"/>
  <c r="O8" i="28" s="1"/>
  <c r="C8" i="28"/>
  <c r="H30" i="28"/>
  <c r="G30" i="28"/>
  <c r="R30" i="28" s="1"/>
  <c r="F30" i="28"/>
  <c r="Q30" i="28" s="1"/>
  <c r="E30" i="28"/>
  <c r="P30" i="28" s="1"/>
  <c r="D30" i="28"/>
  <c r="O30" i="28" s="1"/>
  <c r="C30" i="28"/>
  <c r="H29" i="28"/>
  <c r="G29" i="28"/>
  <c r="R29" i="28" s="1"/>
  <c r="E29" i="28"/>
  <c r="P29" i="28" s="1"/>
  <c r="D29" i="28"/>
  <c r="O29" i="28" s="1"/>
  <c r="C29" i="28"/>
  <c r="F29" i="28"/>
  <c r="Q29" i="28" s="1"/>
  <c r="Q22" i="28"/>
  <c r="Q15" i="28"/>
  <c r="H28" i="28"/>
  <c r="G28" i="28"/>
  <c r="R28" i="28" s="1"/>
  <c r="F28" i="28"/>
  <c r="Q28" i="28" s="1"/>
  <c r="E28" i="28"/>
  <c r="P28" i="28" s="1"/>
  <c r="D28" i="28"/>
  <c r="O28" i="28" s="1"/>
  <c r="C28" i="28"/>
  <c r="H27" i="28"/>
  <c r="S27" i="28" s="1"/>
  <c r="G27" i="28"/>
  <c r="R27" i="28" s="1"/>
  <c r="F27" i="28"/>
  <c r="Q27" i="28" s="1"/>
  <c r="E27" i="28"/>
  <c r="P27" i="28" s="1"/>
  <c r="D27" i="28"/>
  <c r="O27" i="28" s="1"/>
  <c r="C27" i="28"/>
  <c r="N27" i="28" s="1"/>
  <c r="H26" i="28"/>
  <c r="G26" i="28"/>
  <c r="R26" i="28" s="1"/>
  <c r="F26" i="28"/>
  <c r="Q26" i="28" s="1"/>
  <c r="E26" i="28"/>
  <c r="P26" i="28" s="1"/>
  <c r="D26" i="28"/>
  <c r="O26" i="28" s="1"/>
  <c r="C26" i="28"/>
  <c r="H25" i="28"/>
  <c r="G25" i="28"/>
  <c r="R25" i="28" s="1"/>
  <c r="F25" i="28"/>
  <c r="Q25" i="28" s="1"/>
  <c r="E25" i="28"/>
  <c r="P25" i="28" s="1"/>
  <c r="D25" i="28"/>
  <c r="O25" i="28" s="1"/>
  <c r="C25" i="28"/>
  <c r="H24" i="28"/>
  <c r="G24" i="28"/>
  <c r="R24" i="28" s="1"/>
  <c r="F24" i="28"/>
  <c r="Q24" i="28" s="1"/>
  <c r="E24" i="28"/>
  <c r="P24" i="28" s="1"/>
  <c r="D24" i="28"/>
  <c r="O24" i="28" s="1"/>
  <c r="C24" i="28"/>
  <c r="H23" i="28"/>
  <c r="S23" i="28" s="1"/>
  <c r="G23" i="28"/>
  <c r="R23" i="28" s="1"/>
  <c r="F23" i="28"/>
  <c r="Q23" i="28" s="1"/>
  <c r="E23" i="28"/>
  <c r="P23" i="28" s="1"/>
  <c r="D23" i="28"/>
  <c r="O23" i="28" s="1"/>
  <c r="C23" i="28"/>
  <c r="N23" i="28" s="1"/>
  <c r="S22" i="28"/>
  <c r="R22" i="28"/>
  <c r="P22" i="28"/>
  <c r="O22" i="28"/>
  <c r="H21" i="28"/>
  <c r="S21" i="28" s="1"/>
  <c r="G21" i="28"/>
  <c r="R21" i="28" s="1"/>
  <c r="F21" i="28"/>
  <c r="Q21" i="28" s="1"/>
  <c r="E21" i="28"/>
  <c r="P21" i="28" s="1"/>
  <c r="D21" i="28"/>
  <c r="O21" i="28" s="1"/>
  <c r="C21" i="28"/>
  <c r="H20" i="28"/>
  <c r="S20" i="28" s="1"/>
  <c r="G20" i="28"/>
  <c r="R20" i="28" s="1"/>
  <c r="F20" i="28"/>
  <c r="Q20" i="28" s="1"/>
  <c r="E20" i="28"/>
  <c r="P20" i="28" s="1"/>
  <c r="D20" i="28"/>
  <c r="O20" i="28" s="1"/>
  <c r="C20" i="28"/>
  <c r="H19" i="28"/>
  <c r="S19" i="28" s="1"/>
  <c r="G19" i="28"/>
  <c r="R19" i="28" s="1"/>
  <c r="F19" i="28"/>
  <c r="Q19" i="28" s="1"/>
  <c r="E19" i="28"/>
  <c r="P19" i="28" s="1"/>
  <c r="D19" i="28"/>
  <c r="O19" i="28" s="1"/>
  <c r="C19" i="28"/>
  <c r="H18" i="28"/>
  <c r="S18" i="28" s="1"/>
  <c r="G18" i="28"/>
  <c r="R18" i="28" s="1"/>
  <c r="F18" i="28"/>
  <c r="Q18" i="28" s="1"/>
  <c r="E18" i="28"/>
  <c r="P18" i="28" s="1"/>
  <c r="D18" i="28"/>
  <c r="O18" i="28" s="1"/>
  <c r="C18" i="28"/>
  <c r="H17" i="28"/>
  <c r="S17" i="28" s="1"/>
  <c r="G17" i="28"/>
  <c r="R17" i="28" s="1"/>
  <c r="F17" i="28"/>
  <c r="Q17" i="28" s="1"/>
  <c r="E17" i="28"/>
  <c r="P17" i="28" s="1"/>
  <c r="D17" i="28"/>
  <c r="O17" i="28" s="1"/>
  <c r="C17" i="28"/>
  <c r="S15" i="28"/>
  <c r="R15" i="28"/>
  <c r="P15" i="28"/>
  <c r="O15" i="28"/>
  <c r="H14" i="28"/>
  <c r="S14" i="28" s="1"/>
  <c r="G14" i="28"/>
  <c r="R14" i="28" s="1"/>
  <c r="F14" i="28"/>
  <c r="Q14" i="28" s="1"/>
  <c r="E14" i="28"/>
  <c r="P14" i="28" s="1"/>
  <c r="D14" i="28"/>
  <c r="O14" i="28" s="1"/>
  <c r="C14" i="28"/>
  <c r="H13" i="28"/>
  <c r="S13" i="28" s="1"/>
  <c r="G13" i="28"/>
  <c r="R13" i="28" s="1"/>
  <c r="F13" i="28"/>
  <c r="Q13" i="28" s="1"/>
  <c r="E13" i="28"/>
  <c r="P13" i="28" s="1"/>
  <c r="D13" i="28"/>
  <c r="O13" i="28" s="1"/>
  <c r="C13" i="28"/>
  <c r="H12" i="28"/>
  <c r="S12" i="28" s="1"/>
  <c r="G12" i="28"/>
  <c r="R12" i="28" s="1"/>
  <c r="F12" i="28"/>
  <c r="Q12" i="28" s="1"/>
  <c r="E12" i="28"/>
  <c r="P12" i="28" s="1"/>
  <c r="D12" i="28"/>
  <c r="O12" i="28" s="1"/>
  <c r="C12" i="28"/>
  <c r="H10" i="28"/>
  <c r="S10" i="28" s="1"/>
  <c r="G10" i="28"/>
  <c r="R10" i="28" s="1"/>
  <c r="F10" i="28"/>
  <c r="Q10" i="28" s="1"/>
  <c r="E10" i="28"/>
  <c r="P10" i="28" s="1"/>
  <c r="D10" i="28"/>
  <c r="O10" i="28" s="1"/>
  <c r="C10" i="28"/>
  <c r="H9" i="28"/>
  <c r="S9" i="28" s="1"/>
  <c r="G9" i="28"/>
  <c r="R9" i="28" s="1"/>
  <c r="F9" i="28"/>
  <c r="Q9" i="28" s="1"/>
  <c r="E9" i="28"/>
  <c r="P9" i="28" s="1"/>
  <c r="D9" i="28"/>
  <c r="O9" i="28" s="1"/>
  <c r="C9" i="28"/>
  <c r="G13" i="27"/>
  <c r="F13" i="27"/>
  <c r="E13" i="27"/>
  <c r="D13" i="27"/>
  <c r="C13" i="27"/>
  <c r="B13" i="27"/>
  <c r="G12" i="27"/>
  <c r="F12" i="27"/>
  <c r="E12" i="27"/>
  <c r="D12" i="27"/>
  <c r="C12" i="27"/>
  <c r="B12" i="27"/>
  <c r="G11" i="27"/>
  <c r="F11" i="27"/>
  <c r="E11" i="27"/>
  <c r="D11" i="27"/>
  <c r="C11" i="27"/>
  <c r="G10" i="27"/>
  <c r="F10" i="27"/>
  <c r="E10" i="27"/>
  <c r="D10" i="27"/>
  <c r="C10" i="27"/>
  <c r="G9" i="27"/>
  <c r="F9" i="27"/>
  <c r="E9" i="27"/>
  <c r="D9" i="27"/>
  <c r="C9" i="27"/>
  <c r="G8" i="27"/>
  <c r="F8" i="27"/>
  <c r="E8" i="27"/>
  <c r="D8" i="27"/>
  <c r="C8" i="27"/>
  <c r="B11" i="27"/>
  <c r="B10" i="27"/>
  <c r="B9" i="27"/>
  <c r="B8" i="27"/>
  <c r="G10" i="10"/>
  <c r="F10" i="10"/>
  <c r="E10" i="10"/>
  <c r="D10" i="10"/>
  <c r="C10" i="10"/>
  <c r="G9" i="10"/>
  <c r="F9" i="10"/>
  <c r="E9" i="10"/>
  <c r="D9" i="10"/>
  <c r="C9" i="10"/>
  <c r="G8" i="10"/>
  <c r="F8" i="10"/>
  <c r="E8" i="10"/>
  <c r="D8" i="10"/>
  <c r="C8" i="10"/>
  <c r="B10" i="10"/>
  <c r="B9" i="10"/>
  <c r="B8" i="10"/>
  <c r="N10" i="28" l="1"/>
  <c r="N15" i="28"/>
  <c r="K8" i="27"/>
  <c r="I10" i="27"/>
  <c r="S26" i="28"/>
  <c r="S8" i="28"/>
  <c r="S34" i="28"/>
  <c r="G54" i="36" s="1"/>
  <c r="S25" i="28"/>
  <c r="S30" i="28"/>
  <c r="S35" i="28"/>
  <c r="G55" i="36" s="1"/>
  <c r="S24" i="28"/>
  <c r="S28" i="28"/>
  <c r="S29" i="28"/>
  <c r="S16" i="28"/>
  <c r="H8" i="27"/>
  <c r="Q35" i="28"/>
  <c r="E55" i="36" s="1"/>
  <c r="Q34" i="28"/>
  <c r="E54" i="36" s="1"/>
  <c r="K9" i="27"/>
  <c r="I11" i="27"/>
  <c r="J11" i="27"/>
  <c r="L8" i="27"/>
  <c r="N12" i="28"/>
  <c r="N24" i="28"/>
  <c r="N28" i="28"/>
  <c r="N16" i="28"/>
  <c r="J10" i="27"/>
  <c r="N20" i="28"/>
  <c r="N29" i="28"/>
  <c r="O16" i="28"/>
  <c r="N19" i="28"/>
  <c r="N9" i="28"/>
  <c r="N14" i="28"/>
  <c r="N26" i="28"/>
  <c r="N8" i="28"/>
  <c r="N34" i="28"/>
  <c r="B54" i="36" s="1"/>
  <c r="L12" i="27"/>
  <c r="N18" i="28"/>
  <c r="N22" i="28"/>
  <c r="O34" i="28"/>
  <c r="C54" i="36" s="1"/>
  <c r="N13" i="28"/>
  <c r="N25" i="28"/>
  <c r="N30" i="28"/>
  <c r="N35" i="28"/>
  <c r="B55" i="36" s="1"/>
  <c r="N17" i="28"/>
  <c r="N21" i="28"/>
  <c r="N31" i="28"/>
  <c r="O31" i="28"/>
  <c r="I8" i="27"/>
  <c r="L9" i="27"/>
  <c r="P31" i="28"/>
  <c r="Q31" i="28"/>
  <c r="R31" i="28"/>
  <c r="S31" i="28"/>
  <c r="I9" i="27"/>
  <c r="L10" i="27"/>
  <c r="L35" i="28"/>
  <c r="K36" i="28"/>
  <c r="I35" i="28"/>
  <c r="K35" i="28"/>
  <c r="M35" i="28"/>
  <c r="J35" i="28"/>
  <c r="K34" i="28"/>
  <c r="M36" i="28"/>
  <c r="M34" i="28"/>
  <c r="J36" i="28"/>
  <c r="L36" i="28"/>
  <c r="I36" i="28"/>
  <c r="J34" i="28"/>
  <c r="L34" i="28"/>
  <c r="I34" i="28"/>
  <c r="L13" i="27"/>
  <c r="F14" i="27"/>
  <c r="G14" i="27"/>
  <c r="B14" i="27"/>
  <c r="H13" i="27"/>
  <c r="D14" i="27"/>
  <c r="J9" i="27"/>
  <c r="K12" i="27"/>
  <c r="E14" i="27"/>
  <c r="J13" i="27"/>
  <c r="K13" i="27"/>
  <c r="H9" i="27"/>
  <c r="K10" i="27"/>
  <c r="I12" i="27"/>
  <c r="J12" i="27"/>
  <c r="C14" i="27"/>
  <c r="H11" i="27"/>
  <c r="J8" i="27"/>
  <c r="H10" i="27"/>
  <c r="K11" i="27"/>
  <c r="L11" i="27"/>
  <c r="H12" i="27"/>
  <c r="I13" i="27" l="1"/>
  <c r="L23" i="28" l="1"/>
  <c r="J23" i="28"/>
  <c r="I23" i="28"/>
  <c r="K23" i="28"/>
  <c r="M23" i="28"/>
  <c r="H23" i="1" l="1"/>
  <c r="G23" i="1"/>
  <c r="F23" i="1"/>
  <c r="E23" i="1"/>
  <c r="D23" i="1"/>
  <c r="C23" i="1"/>
  <c r="J23" i="1" l="1"/>
  <c r="K23" i="1"/>
  <c r="C15" i="1"/>
  <c r="C30" i="1"/>
  <c r="D14" i="1"/>
  <c r="C25" i="1"/>
  <c r="D24" i="1"/>
  <c r="C18" i="1"/>
  <c r="D17" i="1"/>
  <c r="E15" i="1"/>
  <c r="E30" i="1"/>
  <c r="F14" i="1"/>
  <c r="C19" i="1"/>
  <c r="I18" i="28"/>
  <c r="D18" i="1"/>
  <c r="E17" i="1"/>
  <c r="F15" i="1"/>
  <c r="C10" i="1"/>
  <c r="C28" i="1"/>
  <c r="D9" i="1"/>
  <c r="D27" i="1"/>
  <c r="E26" i="1"/>
  <c r="E35" i="1"/>
  <c r="F25" i="1"/>
  <c r="L15" i="28"/>
  <c r="G15" i="1"/>
  <c r="G30" i="1"/>
  <c r="H14" i="1"/>
  <c r="C21" i="1"/>
  <c r="D10" i="1"/>
  <c r="D20" i="1"/>
  <c r="D28" i="1"/>
  <c r="E9" i="1"/>
  <c r="E19" i="1"/>
  <c r="J27" i="28"/>
  <c r="E27" i="1"/>
  <c r="F18" i="1"/>
  <c r="F26" i="1"/>
  <c r="F35" i="1"/>
  <c r="G17" i="1"/>
  <c r="G25" i="1"/>
  <c r="M15" i="28"/>
  <c r="H15" i="1"/>
  <c r="H24" i="1"/>
  <c r="M30" i="28"/>
  <c r="H30" i="1"/>
  <c r="C14" i="1"/>
  <c r="I24" i="28"/>
  <c r="C24" i="1"/>
  <c r="C17" i="1"/>
  <c r="I15" i="28"/>
  <c r="D15" i="1"/>
  <c r="I30" i="28"/>
  <c r="D30" i="1"/>
  <c r="J14" i="28"/>
  <c r="E14" i="1"/>
  <c r="C26" i="1"/>
  <c r="C35" i="1"/>
  <c r="I25" i="28"/>
  <c r="D25" i="1"/>
  <c r="J24" i="28"/>
  <c r="E24" i="1"/>
  <c r="C9" i="1"/>
  <c r="C27" i="1"/>
  <c r="D26" i="1"/>
  <c r="D35" i="1"/>
  <c r="E25" i="1"/>
  <c r="F24" i="1"/>
  <c r="K30" i="28"/>
  <c r="F30" i="1"/>
  <c r="G14" i="1"/>
  <c r="C20" i="1"/>
  <c r="I19" i="28"/>
  <c r="D19" i="1"/>
  <c r="J18" i="28"/>
  <c r="E18" i="1"/>
  <c r="F17" i="1"/>
  <c r="G24" i="1"/>
  <c r="C12" i="1"/>
  <c r="C13" i="1"/>
  <c r="C22" i="1"/>
  <c r="D12" i="1"/>
  <c r="I21" i="28"/>
  <c r="D21" i="1"/>
  <c r="E10" i="1"/>
  <c r="J20" i="28"/>
  <c r="E20" i="1"/>
  <c r="J28" i="28"/>
  <c r="E28" i="1"/>
  <c r="F9" i="1"/>
  <c r="K19" i="28"/>
  <c r="F19" i="1"/>
  <c r="K27" i="28"/>
  <c r="F27" i="1"/>
  <c r="L18" i="28"/>
  <c r="G18" i="1"/>
  <c r="L26" i="28"/>
  <c r="G26" i="1"/>
  <c r="G35" i="1"/>
  <c r="H17" i="1"/>
  <c r="M25" i="28"/>
  <c r="H25" i="1"/>
  <c r="C29" i="1"/>
  <c r="D13" i="1"/>
  <c r="I22" i="28"/>
  <c r="D22" i="1"/>
  <c r="E12" i="1"/>
  <c r="J21" i="28"/>
  <c r="E21" i="1"/>
  <c r="K10" i="28"/>
  <c r="F10" i="1"/>
  <c r="F20" i="1"/>
  <c r="K28" i="28"/>
  <c r="F28" i="1"/>
  <c r="G9" i="1"/>
  <c r="L19" i="28"/>
  <c r="G19" i="1"/>
  <c r="L27" i="28"/>
  <c r="G27" i="1"/>
  <c r="M18" i="28"/>
  <c r="H18" i="1"/>
  <c r="M26" i="28"/>
  <c r="H26" i="1"/>
  <c r="H35" i="1"/>
  <c r="I23" i="1"/>
  <c r="D29" i="1"/>
  <c r="E13" i="1"/>
  <c r="E22" i="1"/>
  <c r="F12" i="1"/>
  <c r="F21" i="1"/>
  <c r="G10" i="1"/>
  <c r="G20" i="1"/>
  <c r="L28" i="28"/>
  <c r="G28" i="1"/>
  <c r="H9" i="1"/>
  <c r="H19" i="1"/>
  <c r="H27" i="1"/>
  <c r="E29" i="1"/>
  <c r="F13" i="1"/>
  <c r="F22" i="1"/>
  <c r="G12" i="1"/>
  <c r="G21" i="1"/>
  <c r="H10" i="1"/>
  <c r="H20" i="1"/>
  <c r="M28" i="28"/>
  <c r="H28" i="1"/>
  <c r="K29" i="28"/>
  <c r="F29" i="1"/>
  <c r="L13" i="28"/>
  <c r="G13" i="1"/>
  <c r="L22" i="28"/>
  <c r="G22" i="1"/>
  <c r="H12" i="1"/>
  <c r="H21" i="1"/>
  <c r="L23" i="1"/>
  <c r="G29" i="1"/>
  <c r="H13" i="1"/>
  <c r="H22" i="1"/>
  <c r="M23" i="1"/>
  <c r="H29" i="1"/>
  <c r="C12" i="35"/>
  <c r="D12" i="35"/>
  <c r="E12" i="35"/>
  <c r="F12" i="35"/>
  <c r="G12" i="35"/>
  <c r="C13" i="35"/>
  <c r="D13" i="35"/>
  <c r="E13" i="35"/>
  <c r="F13" i="35"/>
  <c r="G13" i="35"/>
  <c r="C14" i="35"/>
  <c r="D14" i="35"/>
  <c r="E14" i="35"/>
  <c r="F14" i="35"/>
  <c r="G14" i="35"/>
  <c r="C15" i="35"/>
  <c r="D15" i="35"/>
  <c r="E15" i="35"/>
  <c r="F15" i="35"/>
  <c r="G15" i="35"/>
  <c r="L26" i="1" l="1"/>
  <c r="I19" i="1"/>
  <c r="L15" i="1"/>
  <c r="I26" i="1"/>
  <c r="M19" i="1"/>
  <c r="K20" i="1"/>
  <c r="L18" i="1"/>
  <c r="J14" i="1"/>
  <c r="L22" i="1"/>
  <c r="K10" i="1"/>
  <c r="J20" i="1"/>
  <c r="L14" i="1"/>
  <c r="K35" i="1"/>
  <c r="M25" i="1"/>
  <c r="K30" i="1"/>
  <c r="J24" i="1"/>
  <c r="I30" i="1"/>
  <c r="K27" i="1"/>
  <c r="J10" i="1"/>
  <c r="K19" i="1"/>
  <c r="J18" i="1"/>
  <c r="I25" i="1"/>
  <c r="I15" i="1"/>
  <c r="I21" i="1"/>
  <c r="L35" i="1"/>
  <c r="L27" i="1"/>
  <c r="J13" i="1"/>
  <c r="J22" i="1"/>
  <c r="I28" i="1"/>
  <c r="L21" i="1"/>
  <c r="L13" i="1"/>
  <c r="L28" i="1"/>
  <c r="K24" i="1"/>
  <c r="J27" i="1"/>
  <c r="M30" i="1"/>
  <c r="J29" i="1"/>
  <c r="M18" i="1"/>
  <c r="M13" i="1"/>
  <c r="C11" i="1"/>
  <c r="C8" i="1"/>
  <c r="I18" i="1"/>
  <c r="L19" i="1"/>
  <c r="J21" i="1"/>
  <c r="K29" i="1"/>
  <c r="L20" i="1"/>
  <c r="M35" i="1"/>
  <c r="L10" i="1"/>
  <c r="M26" i="1"/>
  <c r="M27" i="1"/>
  <c r="K28" i="1"/>
  <c r="I22" i="1"/>
  <c r="M15" i="1"/>
  <c r="I13" i="1"/>
  <c r="J28" i="1"/>
  <c r="L25" i="1"/>
  <c r="I10" i="1"/>
  <c r="M29" i="28"/>
  <c r="M10" i="28"/>
  <c r="K13" i="28"/>
  <c r="K26" i="1"/>
  <c r="I26" i="28"/>
  <c r="J25" i="1"/>
  <c r="K15" i="1"/>
  <c r="L24" i="28"/>
  <c r="K21" i="28"/>
  <c r="K26" i="28"/>
  <c r="L21" i="28"/>
  <c r="J29" i="28"/>
  <c r="K22" i="1"/>
  <c r="M19" i="28"/>
  <c r="L10" i="28"/>
  <c r="J13" i="28"/>
  <c r="M20" i="1"/>
  <c r="M10" i="1"/>
  <c r="K13" i="1"/>
  <c r="J25" i="28"/>
  <c r="K15" i="28"/>
  <c r="M22" i="1"/>
  <c r="M21" i="1"/>
  <c r="K12" i="1"/>
  <c r="F11" i="1"/>
  <c r="L20" i="28"/>
  <c r="K20" i="28"/>
  <c r="L12" i="28"/>
  <c r="K12" i="28"/>
  <c r="K18" i="1"/>
  <c r="M14" i="1"/>
  <c r="J35" i="1"/>
  <c r="J15" i="1"/>
  <c r="M21" i="28"/>
  <c r="M22" i="28"/>
  <c r="M12" i="1"/>
  <c r="H11" i="1"/>
  <c r="M28" i="1"/>
  <c r="L12" i="1"/>
  <c r="G11" i="1"/>
  <c r="I13" i="28"/>
  <c r="L25" i="28"/>
  <c r="K18" i="28"/>
  <c r="M14" i="28"/>
  <c r="I28" i="28"/>
  <c r="J15" i="28"/>
  <c r="F8" i="1"/>
  <c r="K9" i="1"/>
  <c r="G16" i="1"/>
  <c r="L17" i="1"/>
  <c r="I20" i="1"/>
  <c r="L30" i="1"/>
  <c r="J26" i="1"/>
  <c r="D16" i="1"/>
  <c r="I17" i="1"/>
  <c r="I14" i="1"/>
  <c r="M13" i="28"/>
  <c r="M9" i="28"/>
  <c r="L9" i="28"/>
  <c r="I29" i="28"/>
  <c r="K9" i="28"/>
  <c r="K24" i="28"/>
  <c r="M17" i="28"/>
  <c r="L17" i="28"/>
  <c r="I20" i="28"/>
  <c r="L30" i="28"/>
  <c r="J26" i="28"/>
  <c r="I17" i="28"/>
  <c r="I14" i="28"/>
  <c r="J22" i="28"/>
  <c r="L29" i="1"/>
  <c r="M20" i="28"/>
  <c r="K22" i="28"/>
  <c r="J12" i="1"/>
  <c r="E11" i="1"/>
  <c r="I12" i="1"/>
  <c r="D11" i="1"/>
  <c r="L24" i="1"/>
  <c r="C16" i="1"/>
  <c r="M24" i="1"/>
  <c r="J19" i="1"/>
  <c r="I27" i="1"/>
  <c r="K14" i="1"/>
  <c r="L9" i="1"/>
  <c r="G8" i="1"/>
  <c r="M29" i="1"/>
  <c r="L29" i="28"/>
  <c r="H8" i="1"/>
  <c r="M9" i="1"/>
  <c r="K21" i="1"/>
  <c r="I29" i="1"/>
  <c r="J12" i="28"/>
  <c r="I12" i="28"/>
  <c r="M24" i="28"/>
  <c r="J19" i="28"/>
  <c r="J10" i="28"/>
  <c r="I10" i="28"/>
  <c r="I27" i="28"/>
  <c r="K14" i="28"/>
  <c r="M12" i="28"/>
  <c r="M27" i="28"/>
  <c r="H16" i="1"/>
  <c r="M17" i="1"/>
  <c r="F16" i="1"/>
  <c r="K17" i="1"/>
  <c r="I35" i="1"/>
  <c r="E8" i="1"/>
  <c r="J9" i="1"/>
  <c r="K25" i="1"/>
  <c r="D8" i="1"/>
  <c r="I9" i="1"/>
  <c r="E16" i="1"/>
  <c r="J17" i="1"/>
  <c r="J30" i="1"/>
  <c r="I24" i="1"/>
  <c r="K17" i="28"/>
  <c r="L14" i="28"/>
  <c r="J9" i="28"/>
  <c r="K25" i="28"/>
  <c r="I9" i="28"/>
  <c r="J17" i="28"/>
  <c r="J30" i="28"/>
  <c r="I8" i="1" l="1"/>
  <c r="I16" i="28"/>
  <c r="I11" i="28"/>
  <c r="K16" i="28"/>
  <c r="C31" i="1"/>
  <c r="M16" i="28"/>
  <c r="M11" i="28"/>
  <c r="I8" i="28"/>
  <c r="M8" i="1"/>
  <c r="J11" i="1"/>
  <c r="G31" i="1"/>
  <c r="L16" i="1"/>
  <c r="K8" i="28"/>
  <c r="J8" i="28"/>
  <c r="K8" i="1"/>
  <c r="L11" i="1"/>
  <c r="H9" i="10"/>
  <c r="I11" i="1"/>
  <c r="J8" i="1"/>
  <c r="E31" i="1"/>
  <c r="J16" i="1"/>
  <c r="L8" i="1"/>
  <c r="K11" i="1"/>
  <c r="M8" i="28"/>
  <c r="B11" i="10"/>
  <c r="B12" i="10" s="1"/>
  <c r="B13" i="10" s="1"/>
  <c r="L16" i="28"/>
  <c r="L8" i="28"/>
  <c r="F31" i="1"/>
  <c r="K16" i="1"/>
  <c r="K11" i="28"/>
  <c r="J11" i="28"/>
  <c r="D31" i="1"/>
  <c r="H10" i="10"/>
  <c r="I16" i="1"/>
  <c r="J16" i="28"/>
  <c r="L11" i="28"/>
  <c r="H8" i="10"/>
  <c r="H31" i="1"/>
  <c r="M16" i="1"/>
  <c r="M11" i="1"/>
  <c r="C34" i="1" l="1"/>
  <c r="I31" i="28"/>
  <c r="L10" i="10"/>
  <c r="C11" i="10"/>
  <c r="C12" i="10" s="1"/>
  <c r="C13" i="10" s="1"/>
  <c r="H13" i="10" s="1"/>
  <c r="M31" i="28"/>
  <c r="I9" i="10"/>
  <c r="J31" i="28"/>
  <c r="K9" i="10"/>
  <c r="K10" i="10"/>
  <c r="I10" i="10"/>
  <c r="J31" i="1"/>
  <c r="E34" i="1"/>
  <c r="B14" i="10"/>
  <c r="J8" i="10"/>
  <c r="E11" i="10"/>
  <c r="E12" i="10" s="1"/>
  <c r="E13" i="10" s="1"/>
  <c r="G34" i="1"/>
  <c r="L31" i="1"/>
  <c r="L8" i="10"/>
  <c r="G11" i="10"/>
  <c r="G12" i="10" s="1"/>
  <c r="G13" i="10" s="1"/>
  <c r="I8" i="10"/>
  <c r="D11" i="10"/>
  <c r="D12" i="10" s="1"/>
  <c r="D13" i="10" s="1"/>
  <c r="J9" i="10"/>
  <c r="K31" i="28"/>
  <c r="K8" i="10"/>
  <c r="F11" i="10"/>
  <c r="F12" i="10" s="1"/>
  <c r="F13" i="10" s="1"/>
  <c r="D34" i="1"/>
  <c r="I31" i="1"/>
  <c r="H34" i="1"/>
  <c r="M31" i="1"/>
  <c r="J10" i="10"/>
  <c r="F34" i="1"/>
  <c r="K31" i="1"/>
  <c r="L9" i="10"/>
  <c r="L31" i="28"/>
  <c r="C36" i="1" l="1"/>
  <c r="N34" i="1"/>
  <c r="I13" i="10"/>
  <c r="J13" i="10"/>
  <c r="L13" i="10"/>
  <c r="H11" i="10"/>
  <c r="C14" i="10"/>
  <c r="K13" i="10"/>
  <c r="M34" i="1"/>
  <c r="H36" i="1"/>
  <c r="D36" i="1"/>
  <c r="I34" i="1"/>
  <c r="H12" i="10"/>
  <c r="K12" i="10"/>
  <c r="K11" i="10"/>
  <c r="L34" i="1"/>
  <c r="G36" i="1"/>
  <c r="J34" i="1"/>
  <c r="E36" i="1"/>
  <c r="I11" i="10"/>
  <c r="I12" i="10"/>
  <c r="L12" i="10"/>
  <c r="L11" i="10"/>
  <c r="K34" i="1"/>
  <c r="F36" i="1"/>
  <c r="Q34" i="1" s="1"/>
  <c r="J11" i="10"/>
  <c r="E14" i="10"/>
  <c r="I36" i="1" l="1"/>
  <c r="O36" i="1"/>
  <c r="O23" i="1"/>
  <c r="O22" i="1"/>
  <c r="O19" i="1"/>
  <c r="O17" i="1"/>
  <c r="O21" i="1"/>
  <c r="O20" i="1"/>
  <c r="O27" i="1"/>
  <c r="O9" i="1"/>
  <c r="O12" i="1"/>
  <c r="O26" i="1"/>
  <c r="O13" i="1"/>
  <c r="O30" i="1"/>
  <c r="O28" i="1"/>
  <c r="O18" i="1"/>
  <c r="O14" i="1"/>
  <c r="O25" i="1"/>
  <c r="O24" i="1"/>
  <c r="O35" i="1"/>
  <c r="O10" i="1"/>
  <c r="O29" i="1"/>
  <c r="O15" i="1"/>
  <c r="O8" i="1"/>
  <c r="O16" i="1"/>
  <c r="O11" i="1"/>
  <c r="O31" i="1"/>
  <c r="R36" i="1"/>
  <c r="R23" i="1"/>
  <c r="R24" i="1"/>
  <c r="R29" i="1"/>
  <c r="R26" i="1"/>
  <c r="R13" i="1"/>
  <c r="R35" i="1"/>
  <c r="R14" i="1"/>
  <c r="R21" i="1"/>
  <c r="R22" i="1"/>
  <c r="R28" i="1"/>
  <c r="R12" i="1"/>
  <c r="R15" i="1"/>
  <c r="R17" i="1"/>
  <c r="R19" i="1"/>
  <c r="R27" i="1"/>
  <c r="R10" i="1"/>
  <c r="R30" i="1"/>
  <c r="R18" i="1"/>
  <c r="R25" i="1"/>
  <c r="R20" i="1"/>
  <c r="R9" i="1"/>
  <c r="R16" i="1"/>
  <c r="R11" i="1"/>
  <c r="R8" i="1"/>
  <c r="R31" i="1"/>
  <c r="S36" i="1"/>
  <c r="S23" i="1"/>
  <c r="S28" i="1"/>
  <c r="S19" i="1"/>
  <c r="S27" i="1"/>
  <c r="S24" i="1"/>
  <c r="S17" i="1"/>
  <c r="S21" i="1"/>
  <c r="S29" i="1"/>
  <c r="S26" i="1"/>
  <c r="S13" i="1"/>
  <c r="S14" i="1"/>
  <c r="S15" i="1"/>
  <c r="S20" i="1"/>
  <c r="S12" i="1"/>
  <c r="S9" i="1"/>
  <c r="S10" i="1"/>
  <c r="S18" i="1"/>
  <c r="S25" i="1"/>
  <c r="S30" i="1"/>
  <c r="S22" i="1"/>
  <c r="S35" i="1"/>
  <c r="S8" i="1"/>
  <c r="S16" i="1"/>
  <c r="S11" i="1"/>
  <c r="S31" i="1"/>
  <c r="J36" i="1"/>
  <c r="P36" i="1"/>
  <c r="P23" i="1"/>
  <c r="P9" i="1"/>
  <c r="P26" i="1"/>
  <c r="P12" i="1"/>
  <c r="P22" i="1"/>
  <c r="P27" i="1"/>
  <c r="P19" i="1"/>
  <c r="P24" i="1"/>
  <c r="P29" i="1"/>
  <c r="P14" i="1"/>
  <c r="P20" i="1"/>
  <c r="P28" i="1"/>
  <c r="P18" i="1"/>
  <c r="P25" i="1"/>
  <c r="P35" i="1"/>
  <c r="P15" i="1"/>
  <c r="P13" i="1"/>
  <c r="P21" i="1"/>
  <c r="P17" i="1"/>
  <c r="P10" i="1"/>
  <c r="P30" i="1"/>
  <c r="P16" i="1"/>
  <c r="P8" i="1"/>
  <c r="P11" i="1"/>
  <c r="P31" i="1"/>
  <c r="S34" i="1"/>
  <c r="R34" i="1"/>
  <c r="Q36" i="1"/>
  <c r="Q23" i="1"/>
  <c r="Q10" i="1"/>
  <c r="Q30" i="1"/>
  <c r="Q17" i="1"/>
  <c r="Q14" i="1"/>
  <c r="Q25" i="1"/>
  <c r="Q12" i="1"/>
  <c r="Q15" i="1"/>
  <c r="Q27" i="1"/>
  <c r="Q18" i="1"/>
  <c r="Q19" i="1"/>
  <c r="Q26" i="1"/>
  <c r="Q35" i="1"/>
  <c r="Q22" i="1"/>
  <c r="Q9" i="1"/>
  <c r="Q21" i="1"/>
  <c r="Q20" i="1"/>
  <c r="Q24" i="1"/>
  <c r="Q13" i="1"/>
  <c r="Q29" i="1"/>
  <c r="Q28" i="1"/>
  <c r="Q8" i="1"/>
  <c r="Q11" i="1"/>
  <c r="Q16" i="1"/>
  <c r="Q31" i="1"/>
  <c r="P34" i="1"/>
  <c r="N36" i="1"/>
  <c r="N23" i="1"/>
  <c r="N35" i="1"/>
  <c r="N20" i="1"/>
  <c r="N18" i="1"/>
  <c r="N14" i="1"/>
  <c r="N15" i="1"/>
  <c r="N28" i="1"/>
  <c r="N17" i="1"/>
  <c r="N27" i="1"/>
  <c r="N29" i="1"/>
  <c r="N25" i="1"/>
  <c r="N24" i="1"/>
  <c r="N22" i="1"/>
  <c r="N21" i="1"/>
  <c r="N12" i="1"/>
  <c r="N19" i="1"/>
  <c r="N10" i="1"/>
  <c r="N26" i="1"/>
  <c r="N30" i="1"/>
  <c r="N13" i="1"/>
  <c r="N9" i="1"/>
  <c r="N11" i="1"/>
  <c r="N8" i="1"/>
  <c r="N16" i="1"/>
  <c r="N31" i="1"/>
  <c r="O34" i="1"/>
  <c r="F14" i="10"/>
  <c r="K36" i="1"/>
  <c r="M36" i="1"/>
  <c r="J12" i="10"/>
  <c r="D14" i="10"/>
  <c r="L36" i="1"/>
  <c r="G14" i="10"/>
</calcChain>
</file>

<file path=xl/sharedStrings.xml><?xml version="1.0" encoding="utf-8"?>
<sst xmlns="http://schemas.openxmlformats.org/spreadsheetml/2006/main" count="2909" uniqueCount="267">
  <si>
    <t>D</t>
  </si>
  <si>
    <t>C</t>
  </si>
  <si>
    <t>F</t>
  </si>
  <si>
    <t>B</t>
  </si>
  <si>
    <t>E</t>
  </si>
  <si>
    <t>K</t>
  </si>
  <si>
    <t>G</t>
  </si>
  <si>
    <t>Descripción</t>
  </si>
  <si>
    <t>P</t>
  </si>
  <si>
    <t>A</t>
  </si>
  <si>
    <t>H</t>
  </si>
  <si>
    <t>I</t>
  </si>
  <si>
    <t>J</t>
  </si>
  <si>
    <t>N</t>
  </si>
  <si>
    <t>II</t>
  </si>
  <si>
    <t>III</t>
  </si>
  <si>
    <t xml:space="preserve">Sector económico y categoría de actividad económica </t>
  </si>
  <si>
    <t xml:space="preserve">Categoría de actividad económica </t>
  </si>
  <si>
    <t>Primario (Extractivo)</t>
  </si>
  <si>
    <t>Secundario (Transformación)</t>
  </si>
  <si>
    <t>Terciario (Servicios)</t>
  </si>
  <si>
    <t>SECTOR PRIMARIO (EXTRACTIVO)</t>
  </si>
  <si>
    <t>Industrias manufactureras</t>
  </si>
  <si>
    <t>SECTOR TERCIARIO (SERVICIOS)</t>
  </si>
  <si>
    <t xml:space="preserve">Variación porcentual </t>
  </si>
  <si>
    <t>PIB a precios de comprador</t>
  </si>
  <si>
    <t xml:space="preserve">VALOR AGREGADO BRUTO A PRECIOS BÁSICOS  </t>
  </si>
  <si>
    <t>Otra producción no de mercado (P.13)  (3)</t>
  </si>
  <si>
    <t xml:space="preserve">CONTRALORÍA GENERAL DE LA REPÚBLICA </t>
  </si>
  <si>
    <t>Instituto Nacional de Estadística y Censo</t>
  </si>
  <si>
    <t>República de Panamá</t>
  </si>
  <si>
    <t xml:space="preserve">          Por razones de redondeo algunas cifras pueden presentar leves diferencias.   </t>
  </si>
  <si>
    <t>SECTOR SECUNDARIO (TRANSFORMACIÓN)</t>
  </si>
  <si>
    <t>Tabla de contenido</t>
  </si>
  <si>
    <t>Sector y categoría</t>
  </si>
  <si>
    <t>(1) Corresponde a impuestos de los productos netos de subvenciones.</t>
  </si>
  <si>
    <t>Agricultura, ganadería, caza, silvicultura, pesca y actividades de servicios conexas</t>
  </si>
  <si>
    <t>Suministro de agua; alcantarillado, gestión de desechos y actividades de saneamiento</t>
  </si>
  <si>
    <t>Construcción (2)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</si>
  <si>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</si>
  <si>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</si>
  <si>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</si>
  <si>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</si>
  <si>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</si>
  <si>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L</t>
  </si>
  <si>
    <t>Actividades profesionales, cientificas y técnicas</t>
  </si>
  <si>
    <t>Enseñanza</t>
  </si>
  <si>
    <t>Q</t>
  </si>
  <si>
    <t>Actividades de atención de la salud humana y de asistencia social</t>
  </si>
  <si>
    <t>R</t>
  </si>
  <si>
    <t>Actividades artísticas, de entretenimiento y recreativas</t>
  </si>
  <si>
    <t>S</t>
  </si>
  <si>
    <t>Otras actividades de servicio</t>
  </si>
  <si>
    <t>T</t>
  </si>
  <si>
    <t>Actividades de los hogares como empleadores de personal doméstico</t>
  </si>
  <si>
    <t>Suministro de electricidad, gas, vapor y aire acondicionado (1)</t>
  </si>
  <si>
    <t>SECTOR PRIMARIO</t>
  </si>
  <si>
    <t>Explotación de minas y canteras</t>
  </si>
  <si>
    <t xml:space="preserve">II </t>
  </si>
  <si>
    <t>SECTOR SECUNDARIO</t>
  </si>
  <si>
    <t xml:space="preserve">III </t>
  </si>
  <si>
    <t xml:space="preserve">SECTOR TERCIARIO </t>
  </si>
  <si>
    <t>Actividades administrativas y servicios de apoyo</t>
  </si>
  <si>
    <t>NOTA: A precios de comprador, en medidas de volumen encadenadas, con año de referencia 2018.</t>
  </si>
  <si>
    <t xml:space="preserve">          La discrepancia entre el total y la suma de sus componentes se debe a la diferencia estadística que proviene de utilizar estructuras de </t>
  </si>
  <si>
    <t>Actividades inmobiliarias (2)</t>
  </si>
  <si>
    <t xml:space="preserve">           Por razones de redondeo algunas cifras pueden presentar leves diferencias.   </t>
  </si>
  <si>
    <t xml:space="preserve">          precios base móvil, de conformidad con la metodología sugerida en el Sistema de Cuentas Nacionales 2008 (SCN2008).</t>
  </si>
  <si>
    <t>(P) Cifras preliminares.</t>
  </si>
  <si>
    <t>Peso del VAB a precios básicos, respecto al PIB a precios de comprador</t>
  </si>
  <si>
    <r>
      <t xml:space="preserve">Actividades administrativas y servicios </t>
    </r>
    <r>
      <rPr>
        <sz val="10"/>
        <rFont val="Arial"/>
        <family val="2"/>
      </rPr>
      <t>de</t>
    </r>
    <r>
      <rPr>
        <sz val="10"/>
        <color indexed="8"/>
        <rFont val="Arial"/>
        <family val="2"/>
      </rPr>
      <t xml:space="preserve"> apoyo</t>
    </r>
  </si>
  <si>
    <r>
      <t>Peso del VAB a precios básicos,</t>
    </r>
    <r>
      <rPr>
        <sz val="10"/>
        <color indexed="8"/>
        <rFont val="Arial"/>
        <family val="2"/>
      </rPr>
      <t xml:space="preserve"> respecto al PIB a precios de comprador</t>
    </r>
  </si>
  <si>
    <r>
      <t xml:space="preserve">Diferencia del VAB a precios básicos, respecto al PIB a precios de comprador </t>
    </r>
    <r>
      <rPr>
        <sz val="10"/>
        <rFont val="Arial"/>
        <family val="2"/>
      </rPr>
      <t xml:space="preserve"> (1)</t>
    </r>
  </si>
  <si>
    <t>Valor Agregado Bruto, por sector económico: Años 2018-23</t>
  </si>
  <si>
    <t>Cuadros</t>
  </si>
  <si>
    <t>Sector económico</t>
  </si>
  <si>
    <t>2023 (P)</t>
  </si>
  <si>
    <t xml:space="preserve">2019-18 </t>
  </si>
  <si>
    <t xml:space="preserve">2020-19 </t>
  </si>
  <si>
    <t xml:space="preserve">2021-20 </t>
  </si>
  <si>
    <t>2023-22 (P)</t>
  </si>
  <si>
    <t>2019-18</t>
  </si>
  <si>
    <t>Cuadro 1</t>
  </si>
  <si>
    <t>AÑOS 2018-23</t>
  </si>
  <si>
    <t>(En millones de balboas)</t>
  </si>
  <si>
    <t>Contenido</t>
  </si>
  <si>
    <t>Cuadro 2</t>
  </si>
  <si>
    <t>Cuadro 3</t>
  </si>
  <si>
    <t xml:space="preserve"> </t>
  </si>
  <si>
    <t>Cuadro 4</t>
  </si>
  <si>
    <t xml:space="preserve">Valor Agregado Bruto a precios básicos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</si>
  <si>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Valor Agregado Bruto a precios básicos                                                                                                                                                                                                                                </t>
  </si>
  <si>
    <t xml:space="preserve">Valor Agregado Bruto a precios básicos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</si>
  <si>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Valor Agregado Bruto a precios básicos                                                                                                                                                                                                                                 </t>
  </si>
  <si>
    <t xml:space="preserve">(En millones de balboas) </t>
  </si>
  <si>
    <t xml:space="preserve">VAB a precios básicos </t>
  </si>
  <si>
    <t>Diferencia sobre el PIB a precios de comprador</t>
  </si>
  <si>
    <t xml:space="preserve">Valor Agregado Bruto a precios  básicos </t>
  </si>
  <si>
    <t xml:space="preserve">2022-21 </t>
  </si>
  <si>
    <t>Variación porcentual del Valor Agregado Bruto</t>
  </si>
  <si>
    <t>2022-21</t>
  </si>
  <si>
    <t>Tabla de datos</t>
  </si>
  <si>
    <t>Diccionario de datos</t>
  </si>
  <si>
    <t>Variación porcentual anual del Valor Agregado Bruto en la República, según sector económico: Años 2019-18 a 2023-22</t>
  </si>
  <si>
    <t>Peso del Valor Agregado Bruto a precios básicos en el PIB a precios de comprador en la República: Años 2018-23</t>
  </si>
  <si>
    <t>RUBROS ADICIONALES PARA LLEGAR AL PIB A PRECIOS DE COMPRADOR</t>
  </si>
  <si>
    <t>Más: Impuestos a los productos netos de subvenciones</t>
  </si>
  <si>
    <t>PRODUCTO INTERNO BRUTO A PRECIOS DE COMPRADOR</t>
  </si>
  <si>
    <r>
      <t>Diferencia del VAB a precios bási</t>
    </r>
    <r>
      <rPr>
        <sz val="10"/>
        <rFont val="Arial"/>
        <family val="2"/>
      </rPr>
      <t>cos,</t>
    </r>
    <r>
      <rPr>
        <sz val="10"/>
        <color indexed="8"/>
        <rFont val="Arial"/>
        <family val="2"/>
      </rPr>
      <t xml:space="preserve"> respecto al PIB a precios de comprador </t>
    </r>
    <r>
      <rPr>
        <sz val="10"/>
        <rFont val="Arial"/>
        <family val="2"/>
      </rPr>
      <t>(1)</t>
    </r>
  </si>
  <si>
    <t>(1) Corresponde a impuestos a los productos netos de subvenciones.</t>
  </si>
  <si>
    <t>Año</t>
  </si>
  <si>
    <t>Idf_Transaccion</t>
  </si>
  <si>
    <t>Idf_Actividad</t>
  </si>
  <si>
    <t>Idf_Categoria</t>
  </si>
  <si>
    <t>Idf_Producto</t>
  </si>
  <si>
    <t>Valor</t>
  </si>
  <si>
    <t>Cou</t>
  </si>
  <si>
    <t>B00101</t>
  </si>
  <si>
    <t>00</t>
  </si>
  <si>
    <t>M</t>
  </si>
  <si>
    <t>B00102</t>
  </si>
  <si>
    <t>B00103</t>
  </si>
  <si>
    <t>O</t>
  </si>
  <si>
    <t>B001_VB</t>
  </si>
  <si>
    <t>IMP_NETOS</t>
  </si>
  <si>
    <t>B001_T</t>
  </si>
  <si>
    <t>B00101ENC</t>
  </si>
  <si>
    <t>ENC</t>
  </si>
  <si>
    <t>B00102ENC</t>
  </si>
  <si>
    <t>B00103ENC</t>
  </si>
  <si>
    <t>B001ENC_VB</t>
  </si>
  <si>
    <t>B001ENC_T</t>
  </si>
  <si>
    <t>SECTOR TERCIARIO</t>
  </si>
  <si>
    <t>GOBIERNO GENERAL</t>
  </si>
  <si>
    <t>N°. Cuadros</t>
  </si>
  <si>
    <t>(1) En el caso de la electricidad se incluye la generación y los servicios de transmisión y de distribución de electricidad.</t>
  </si>
  <si>
    <t xml:space="preserve">(2) Incluye los valores agregados brutos de las producciones de mercado y las de uso final propio, correspondientes a esta actividad. </t>
  </si>
  <si>
    <t>(3) Corresponde al Gobierno general.</t>
  </si>
  <si>
    <t>Otra producción no de mercado (P.13) (3)</t>
  </si>
  <si>
    <t>VALOR AGREGADO BRUTO A PRECIOS BÁSICOS</t>
  </si>
  <si>
    <t>Valor Agregado Bruto a precios básicos y su variación porcentual en la República, según sector económico, a precios corrientes: Años 2018-23</t>
  </si>
  <si>
    <t>..</t>
  </si>
  <si>
    <t>VALOR AGREGADO BRUTO A PRECIOS BÁSICOS Y SU VARIACIÓN PORCENTUAL EN LA REPÚBLICA, SEGÚN SECTOR ECONÓMICO, A PRECIOS CORRIENTES:</t>
  </si>
  <si>
    <t>Sector</t>
  </si>
  <si>
    <t>VALOR AGREGADO BRUTO A PRECIOS BÁSICOS Y SU VARIACIÓN PORCENTUAL EN LA REPÚBLICA, SEGÚN SECTOR ECONÓMICO, A PRECIOS CONSTANTES:</t>
  </si>
  <si>
    <t>Valor Agregado Bruto a precios básicos y su variación porcentual en la República, según sector económico, a precios constantes: Años 2018-23</t>
  </si>
  <si>
    <t>Composición porcentual del Valor Agregado Bruto</t>
  </si>
  <si>
    <t>VALOR AGREGADO BRUTO A PRECIOS BÁSICOS Y SU VARIACIÓN Y COMPOSICIÓN PORCENTUAL EN LA REPÚBLICA, SEGÚN SECTOR ECONÓMICO Y CATEGORÍA DE ACTIVIDAD ECONÓMICA, A PRECIOS CONSTANTES:</t>
  </si>
  <si>
    <t>B00101/02ENC</t>
  </si>
  <si>
    <t xml:space="preserve">(1) En el caso de la electricidad se incluye la generación y los servicios de transmisión y de distribución de electricidad. </t>
  </si>
  <si>
    <t>(2) Incluye los valores agregados brutos de las producciones de mercado y las de uso final propio, correspondientes a esta actividad.</t>
  </si>
  <si>
    <r>
      <t>(3) Corresponde al Gobierno</t>
    </r>
    <r>
      <rPr>
        <sz val="10"/>
        <color indexed="49"/>
        <rFont val="Arial"/>
        <family val="2"/>
      </rPr>
      <t xml:space="preserve"> </t>
    </r>
    <r>
      <rPr>
        <sz val="10"/>
        <color indexed="62"/>
        <rFont val="Arial"/>
        <family val="2"/>
      </rPr>
      <t>g</t>
    </r>
    <r>
      <rPr>
        <sz val="10"/>
        <color indexed="8"/>
        <rFont val="Arial"/>
        <family val="2"/>
      </rPr>
      <t>eneral.</t>
    </r>
  </si>
  <si>
    <t xml:space="preserve"> .. Dato no aplicable al grupo o categoría.</t>
  </si>
  <si>
    <t>Gráfica 1</t>
  </si>
  <si>
    <t>Gráfica 2</t>
  </si>
  <si>
    <r>
      <t xml:space="preserve"> .. Dato no aplicable al grupo o c</t>
    </r>
    <r>
      <rPr>
        <sz val="10"/>
        <color indexed="8"/>
        <rFont val="Arial"/>
        <family val="2"/>
      </rPr>
      <t>ategoría.</t>
    </r>
  </si>
  <si>
    <t>Transacción</t>
  </si>
  <si>
    <t>B001</t>
  </si>
  <si>
    <t>VALOR AGREGADO BRUTO / PRODUCTO INTERNO BRUTO</t>
  </si>
  <si>
    <t>VALOR AGREGADO BRUTO / PRODUCTO INTERNO BRUTO - NAEG DE MERCADO</t>
  </si>
  <si>
    <t>VALOR AGREGADO BRUTO / PRODUCTO INTERNO BRUTO - NAEG PARA USO FINAL PROPIO</t>
  </si>
  <si>
    <t>VALOR AGREGADO BRUTO / PRODUCTO INTERNO BRUTO - NAEG DE NO MERCADO</t>
  </si>
  <si>
    <t>B001CTE</t>
  </si>
  <si>
    <t>VALOR AGREGADO BRUTO / PRODUCTO INTERNO BRUTO - VALORES CORRIENTE</t>
  </si>
  <si>
    <t>VALOR AGREGADO BRUTO / PRODUCTO INTERNO BRUTO TOTAL ENCADENADO</t>
  </si>
  <si>
    <t>PRODUCTO INTERNO BRUTO ENCADENADO VALOR BÁSICO</t>
  </si>
  <si>
    <t>IMPUESTO NETOS</t>
  </si>
  <si>
    <t>RECOGIDA, TRATAMIENTO Y ELIMINACIÓN DE DESECHOS</t>
  </si>
  <si>
    <t>OTRAS ACTIVIDADES DE SERVICIO</t>
  </si>
  <si>
    <t>D211</t>
  </si>
  <si>
    <t>D212</t>
  </si>
  <si>
    <t>D214</t>
  </si>
  <si>
    <t>D31</t>
  </si>
  <si>
    <t>Id_Actividad</t>
  </si>
  <si>
    <t>Actividad</t>
  </si>
  <si>
    <t>B11</t>
  </si>
  <si>
    <t>TOTAL VALOR AGREGADO - ACTIVIDADES DE MERCADO</t>
  </si>
  <si>
    <t>B12</t>
  </si>
  <si>
    <t>TOTAL VALOR AGREGADO - ACTIVIDADES DE USO FINAL PROPIO</t>
  </si>
  <si>
    <t>B13</t>
  </si>
  <si>
    <t>TOTAL VALOR AGREGADO - ACTIVIDADES DE NO DE MERCADO</t>
  </si>
  <si>
    <t>D.211 - ITBMS</t>
  </si>
  <si>
    <t>D.212 - IMPUESTOS Y DERECHOS</t>
  </si>
  <si>
    <t>D.214 - IMPUESTOS SOBRE PRODUCTOS</t>
  </si>
  <si>
    <t>D.31 - SUBSIDIOS SOBRE LOS PRODUCTOS</t>
  </si>
  <si>
    <t>GR_A</t>
  </si>
  <si>
    <t>AGRICULTURA, GANADERÍA, CAZA, SILVICULTURA, PESCA Y ACTIVIDADES DE SERVICIOS CONEXAS</t>
  </si>
  <si>
    <t>GR_B</t>
  </si>
  <si>
    <t>EXPLOTACIÓN DE MINAS Y CANTERAS</t>
  </si>
  <si>
    <t>GR_C</t>
  </si>
  <si>
    <t>INDUSTRIAS MANUFACTURERAS</t>
  </si>
  <si>
    <t>GR_D</t>
  </si>
  <si>
    <t>SUMINISTRO   DE   ELECTRICIDAD,   GAS, VAPOR Y AIRE ACONDICIONADO</t>
  </si>
  <si>
    <t>GR_D_E</t>
  </si>
  <si>
    <t>SUMINISTRO   DE   ELECTRICIDAD,   GAS, VAPOR Y AIRE ACONDICIONADO; AGUA, ALCANTARILLADO Y GESTION DE DESECHOS</t>
  </si>
  <si>
    <t>GR_E</t>
  </si>
  <si>
    <t>SUMINISTRO DE AGUA; ALCANTARILLADO, GESTIÓN DE DESECHOS Y ACTIVIDADES DE SANEAMIENTO</t>
  </si>
  <si>
    <t>GR_E_M</t>
  </si>
  <si>
    <t>SUMINISTRO DE AGUA; ALCANTARILLADO, GESTIÓN DE DESECHOS Y ACTIVIDADES DE SANEAMIENTO DE MERCADO</t>
  </si>
  <si>
    <t>GR_F</t>
  </si>
  <si>
    <t>CONSTRUCCIÓN</t>
  </si>
  <si>
    <t>GR_F_M</t>
  </si>
  <si>
    <t>CONSTRUCCIÓN  MERCADO</t>
  </si>
  <si>
    <t>GR_F_UFP</t>
  </si>
  <si>
    <t>CONSTRUCCIÓN  UDO FINAL PROPIO</t>
  </si>
  <si>
    <t>GR_G</t>
  </si>
  <si>
    <t>COMERCIO AL POR MAYOR Y AL POR MENOR (INCLUYE ZONAS FRANCAS), REPARACIÓN DE VEHÍCULOS DE MOTOR Y MOTOCICLETAS</t>
  </si>
  <si>
    <t>GR_GOB_E</t>
  </si>
  <si>
    <t>GR_GOB_J</t>
  </si>
  <si>
    <t>INFORMACIÓN Y COMUNICACIÓN</t>
  </si>
  <si>
    <t>GR_GOB_M</t>
  </si>
  <si>
    <t>INVESTIGACIÓN CIENTÍFICAS  Y DESARROLLO</t>
  </si>
  <si>
    <t>GR_GOB_O</t>
  </si>
  <si>
    <t>ACTIVIDADES DE GOBIERNO GENERAL</t>
  </si>
  <si>
    <t>GR_GOB_P</t>
  </si>
  <si>
    <t>ENSEÑANZA</t>
  </si>
  <si>
    <t>GR_GOB_Q</t>
  </si>
  <si>
    <t>SERVICIOS SOCIALES Y RELACIONADOS CON LA SALUD HUMANA</t>
  </si>
  <si>
    <t>GR_GOB_R</t>
  </si>
  <si>
    <t>ARTÍSTICAS, DE ENTRETENIMIENTO Y RECREATIVAS</t>
  </si>
  <si>
    <t>GR_GOB_S</t>
  </si>
  <si>
    <t>GR_GOB_T</t>
  </si>
  <si>
    <t>ADMINISTRACIÓN PÚBLICA Y DEFENSA; PLANES DE SEGURIDAD SOCIAL DE AFILIACIÓN OBLIGATORIA</t>
  </si>
  <si>
    <t>GR_H</t>
  </si>
  <si>
    <t>TRANSPORTE, ALMACENAMIENTO Y CORREO</t>
  </si>
  <si>
    <t>GR_I</t>
  </si>
  <si>
    <t>HOTELES Y RESTAURANTES</t>
  </si>
  <si>
    <t>GR_J</t>
  </si>
  <si>
    <t>GR_K</t>
  </si>
  <si>
    <t>ACTIVIDADES FINANCIERAS Y DE SEGUROS</t>
  </si>
  <si>
    <t>GR_L</t>
  </si>
  <si>
    <t>ACTIVIDADES INMOBILIARIAS</t>
  </si>
  <si>
    <t>GR_L_M</t>
  </si>
  <si>
    <t>ACTIVIDADES INMOBILIARIAS DE MERCADO</t>
  </si>
  <si>
    <t>GR_L_M_N</t>
  </si>
  <si>
    <t>ACTIVIDADES INMOBILIARIAS; PROFESIONALES, CIENTIFICAS, ADMINISTRATIVAS Y DE APOYO</t>
  </si>
  <si>
    <t>GR_L_UFP</t>
  </si>
  <si>
    <t>ACTIVIDADES INMOBILIARIAS UFP</t>
  </si>
  <si>
    <t>GR_M</t>
  </si>
  <si>
    <t>ACTIVIDADES PROFESIONALES, CIENTIFICAS Y TÉCNICAS</t>
  </si>
  <si>
    <t>GR_N</t>
  </si>
  <si>
    <t>ACTIVIDADES ADMINISTRATIVAS Y SERVICIOS DE APOYO</t>
  </si>
  <si>
    <t>GR_P</t>
  </si>
  <si>
    <t>GR_Q</t>
  </si>
  <si>
    <t>GR_R</t>
  </si>
  <si>
    <t>ARTES, ENTRENIMIENTO Y CREATIVIDAD</t>
  </si>
  <si>
    <t>GR_R_S</t>
  </si>
  <si>
    <t>ARTES, ENTRENIMIENTO Y CREATIVIDAD Y OTRAS ACTIVIDADES DE SERVICIO</t>
  </si>
  <si>
    <t>GR_S</t>
  </si>
  <si>
    <t>GR_T</t>
  </si>
  <si>
    <t>ACTIVIDADES DE LOS HOGARES EN CALIDAD DE EMPLEADORES</t>
  </si>
  <si>
    <t>IMPTOS</t>
  </si>
  <si>
    <t>TOTAL IMPUESTOS NETOS</t>
  </si>
  <si>
    <t>PIB</t>
  </si>
  <si>
    <t>PRODUCTO INTERNO BRUTO</t>
  </si>
  <si>
    <t>SIFMI</t>
  </si>
  <si>
    <t>VA_TOTAL</t>
  </si>
  <si>
    <t>VALOR AGREGADO TOTAL</t>
  </si>
  <si>
    <t>NO APLICA LA ACTIVIDAD ECONÓMICA</t>
  </si>
  <si>
    <t>COU</t>
  </si>
  <si>
    <t>CORRIENTE</t>
  </si>
  <si>
    <t>EN VOLUMEN ENCADENADAS</t>
  </si>
  <si>
    <t>VB</t>
  </si>
  <si>
    <t>VALORES BÁSICOS</t>
  </si>
  <si>
    <t>VALOR AGREGADO BRUTO A PRECIOS BÁSICOS Y SU VARIACIÓN Y COMPOSICIÓN PORCENTUAL EN LA REPÚBLICA, SEGÚN SECTOR ECONÓMICO Y CATEGORÍA DE ACTIVIDAD ECONÓMICA, A PRECIOS CORRIENTES:</t>
  </si>
  <si>
    <t>Valor Agregado Bruto a precios básicos y su variación y composición porcentual en la República, según sector económico y categoría de actividad económica, a precios corrientes: Años 2018-23</t>
  </si>
  <si>
    <t>Valor Agregado Bruto a precios básicos y su variación y composición porcentual en la República, según sector económico y categoría de actividad económica, a precios constantes: Años 2018-23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</si>
</sst>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 * #,##0.00_ ;_ * \-#,##0.00_ ;_ * &quot;-&quot;??_ ;_ @_ "/>
    <numFmt numFmtId="165" formatCode="0.0_)"/>
    <numFmt numFmtId="166" formatCode="0_)"/>
    <numFmt numFmtId="167" formatCode="#,##0.0"/>
    <numFmt numFmtId="168" formatCode="0.0"/>
    <numFmt numFmtId="169" formatCode="_ * #,##0.0_ ;_ * \-#,##0.0_ ;_ * &quot;-&quot;??_ ;_ @_ "/>
    <numFmt numFmtId="170" formatCode="#,##0.000"/>
    <numFmt numFmtId="171" formatCode="_ * #,##0.0000000000000_ ;_ * \-#,##0.0000000000000_ ;_ * &quot;-&quot;??_ ;_ @_ "/>
    <numFmt numFmtId="172" formatCode="_ * #,##0.0000000000000000_ ;_ * \-#,##0.0000000000000000_ ;_ * &quot;-&quot;??_ ;_ @_ "/>
    <numFmt numFmtId="173" formatCode="_ * #,##0.00000000_ ;_ * \-#,##0.00000000_ ;_ * &quot;-&quot;??_ ;_ @_ "/>
    <numFmt numFmtId="174" formatCode="_ * #,##0.000000000000000_ ;_ * \-#,##0.000000000000000_ ;_ * &quot;-&quot;??_ ;_ @_ "/>
    <numFmt numFmtId="175" formatCode="_ * #,##0.0000_ ;_ * \-#,##0.0000_ ;_ * &quot;-&quot;??_ ;_ @_ 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9"/>
      <color indexed="12"/>
      <name val="SWISS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40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2"/>
      <name val="SWISS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49"/>
      <name val="Arial"/>
      <family val="2"/>
    </font>
    <font>
      <sz val="10"/>
      <color indexed="6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8"/>
      <color rgb="FFFFFFFF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b/>
      <u/>
      <sz val="10"/>
      <color rgb="FF0070C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SWISS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theme="0"/>
      </bottom>
      <diagonal/>
    </border>
    <border>
      <left style="thin">
        <color theme="0"/>
      </left>
      <right/>
      <top/>
      <bottom style="double">
        <color theme="0"/>
      </bottom>
      <diagonal/>
    </border>
    <border>
      <left style="thin">
        <color theme="0"/>
      </left>
      <right/>
      <top style="thin">
        <color theme="0"/>
      </top>
      <bottom style="double">
        <color theme="0"/>
      </bottom>
      <diagonal/>
    </border>
    <border>
      <left/>
      <right style="thin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theme="0"/>
      </right>
      <top style="thin">
        <color theme="0"/>
      </top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/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theme="0"/>
      </left>
      <right style="thin">
        <color theme="0"/>
      </right>
      <top/>
      <bottom style="double">
        <color theme="0"/>
      </bottom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medium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medium">
        <color indexed="64"/>
      </left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theme="0"/>
      </left>
      <right style="thin">
        <color theme="0"/>
      </right>
      <top style="double">
        <color theme="0"/>
      </top>
      <bottom style="double">
        <color theme="0"/>
      </bottom>
      <diagonal/>
    </border>
    <border>
      <left/>
      <right style="thin">
        <color rgb="FF002060"/>
      </right>
      <top style="double">
        <color theme="0"/>
      </top>
      <bottom/>
      <diagonal/>
    </border>
    <border>
      <left style="thin">
        <color rgb="FF002060"/>
      </left>
      <right style="thin">
        <color rgb="FF002060"/>
      </right>
      <top style="double">
        <color theme="0"/>
      </top>
      <bottom/>
      <diagonal/>
    </border>
    <border>
      <left style="thin">
        <color rgb="FF002060"/>
      </left>
      <right/>
      <top style="double">
        <color theme="0"/>
      </top>
      <bottom/>
      <diagonal/>
    </border>
    <border>
      <left/>
      <right style="thin">
        <color indexed="8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8"/>
      </right>
      <top style="thin">
        <color rgb="FF002060"/>
      </top>
      <bottom style="thin">
        <color rgb="FF002060"/>
      </bottom>
      <diagonal/>
    </border>
    <border>
      <left style="thin">
        <color indexed="8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theme="0"/>
      </top>
      <bottom style="thin">
        <color rgb="FF002060"/>
      </bottom>
      <diagonal/>
    </border>
    <border>
      <left style="thin">
        <color rgb="FF002060"/>
      </left>
      <right/>
      <top style="double">
        <color theme="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double">
        <color theme="0"/>
      </top>
      <bottom/>
      <diagonal/>
    </border>
    <border>
      <left style="thin">
        <color indexed="64"/>
      </left>
      <right style="thin">
        <color indexed="64"/>
      </right>
      <top style="double">
        <color theme="0"/>
      </top>
      <bottom/>
      <diagonal/>
    </border>
    <border>
      <left style="thin">
        <color indexed="64"/>
      </left>
      <right style="double">
        <color theme="0"/>
      </right>
      <top style="double">
        <color theme="0"/>
      </top>
      <bottom/>
      <diagonal/>
    </border>
    <border>
      <left style="thin">
        <color indexed="64"/>
      </left>
      <right style="double">
        <color theme="0"/>
      </right>
      <top/>
      <bottom/>
      <diagonal/>
    </border>
    <border>
      <left style="thin">
        <color indexed="64"/>
      </left>
      <right style="double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double">
        <color theme="0"/>
      </top>
      <bottom/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 style="thin">
        <color rgb="FF002060"/>
      </right>
      <top style="double">
        <color theme="0"/>
      </top>
      <bottom style="thin">
        <color rgb="FF002060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/>
      <right style="thin">
        <color theme="0"/>
      </right>
      <top/>
      <bottom style="double">
        <color theme="0"/>
      </bottom>
      <diagonal/>
    </border>
    <border>
      <left style="medium">
        <color theme="0"/>
      </left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 style="double">
        <color theme="0"/>
      </left>
      <right style="thin">
        <color theme="1"/>
      </right>
      <top style="double">
        <color theme="0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double">
        <color theme="0"/>
      </top>
      <bottom style="thin">
        <color theme="1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thin">
        <color theme="1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 style="double">
        <color theme="0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double">
        <color theme="0"/>
      </bottom>
      <diagonal/>
    </border>
    <border>
      <left style="double">
        <color theme="0"/>
      </left>
      <right style="medium">
        <color rgb="FF002060"/>
      </right>
      <top style="double">
        <color theme="0"/>
      </top>
      <bottom/>
      <diagonal/>
    </border>
    <border>
      <left style="medium">
        <color rgb="FF00206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medium">
        <color rgb="FF002060"/>
      </right>
      <top/>
      <bottom/>
      <diagonal/>
    </border>
    <border>
      <left style="medium">
        <color rgb="FF002060"/>
      </left>
      <right style="double">
        <color theme="0"/>
      </right>
      <top/>
      <bottom/>
      <diagonal/>
    </border>
    <border>
      <left style="double">
        <color theme="0"/>
      </left>
      <right style="medium">
        <color rgb="FF002060"/>
      </right>
      <top/>
      <bottom style="double">
        <color theme="0"/>
      </bottom>
      <diagonal/>
    </border>
    <border>
      <left style="medium">
        <color rgb="FF002060"/>
      </left>
      <right style="double">
        <color theme="0"/>
      </right>
      <top/>
      <bottom style="double">
        <color theme="0"/>
      </bottom>
      <diagonal/>
    </border>
    <border>
      <left/>
      <right style="thin">
        <color indexed="64"/>
      </right>
      <top style="double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theme="0"/>
      </right>
      <top/>
      <bottom/>
      <diagonal/>
    </border>
    <border>
      <left style="thin">
        <color theme="0"/>
      </left>
      <right style="double">
        <color theme="0"/>
      </right>
      <top style="double">
        <color theme="0"/>
      </top>
      <bottom/>
      <diagonal/>
    </border>
  </borders>
  <cellStyleXfs count="8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7" fillId="3" borderId="0" applyNumberFormat="0" applyBorder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4" fillId="23" borderId="2" applyNumberFormat="0" applyAlignment="0" applyProtection="0"/>
    <xf numFmtId="0" fontId="2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5" fillId="0" borderId="3" applyNumberFormat="0" applyFill="0" applyAlignment="0" applyProtection="0"/>
    <xf numFmtId="164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8" fillId="14" borderId="0" applyNumberFormat="0" applyBorder="0" applyAlignment="0" applyProtection="0"/>
    <xf numFmtId="0" fontId="39" fillId="0" borderId="0"/>
    <xf numFmtId="165" fontId="23" fillId="0" borderId="0"/>
    <xf numFmtId="165" fontId="23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0" fillId="8" borderId="7" applyNumberFormat="0" applyFont="0" applyAlignment="0" applyProtection="0"/>
    <xf numFmtId="0" fontId="10" fillId="8" borderId="7" applyNumberFormat="0" applyFont="0" applyAlignment="0" applyProtection="0"/>
    <xf numFmtId="0" fontId="19" fillId="13" borderId="8" applyNumberFormat="0" applyAlignment="0" applyProtection="0"/>
    <xf numFmtId="0" fontId="19" fillId="13" borderId="8" applyNumberFormat="0" applyAlignment="0" applyProtection="0"/>
    <xf numFmtId="0" fontId="27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6" fillId="0" borderId="0"/>
  </cellStyleXfs>
  <cellXfs count="320">
    <xf numFmtId="0" fontId="0" fillId="0" borderId="0" xfId="0"/>
    <xf numFmtId="0" fontId="4" fillId="0" borderId="0" xfId="0" applyFont="1"/>
    <xf numFmtId="167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1" fillId="0" borderId="0" xfId="0" applyFont="1"/>
    <xf numFmtId="167" fontId="4" fillId="0" borderId="0" xfId="0" applyNumberFormat="1" applyFont="1" applyBorder="1" applyAlignment="1" applyProtection="1">
      <alignment horizontal="right"/>
    </xf>
    <xf numFmtId="167" fontId="8" fillId="0" borderId="0" xfId="0" applyNumberFormat="1" applyFont="1" applyBorder="1" applyAlignment="1" applyProtection="1">
      <alignment horizontal="right"/>
    </xf>
    <xf numFmtId="0" fontId="9" fillId="0" borderId="0" xfId="0" applyFont="1"/>
    <xf numFmtId="0" fontId="9" fillId="0" borderId="0" xfId="0" applyFont="1" applyFill="1"/>
    <xf numFmtId="167" fontId="4" fillId="0" borderId="0" xfId="0" quotePrefix="1" applyNumberFormat="1" applyFont="1" applyAlignment="1"/>
    <xf numFmtId="0" fontId="6" fillId="0" borderId="0" xfId="0" applyFont="1" applyBorder="1"/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165" fontId="6" fillId="0" borderId="0" xfId="0" applyNumberFormat="1" applyFont="1"/>
    <xf numFmtId="170" fontId="6" fillId="0" borderId="0" xfId="0" applyNumberFormat="1" applyFont="1" applyBorder="1" applyAlignment="1" applyProtection="1">
      <alignment horizontal="right"/>
    </xf>
    <xf numFmtId="167" fontId="6" fillId="0" borderId="0" xfId="0" applyNumberFormat="1" applyFont="1" applyBorder="1" applyAlignment="1" applyProtection="1">
      <alignment horizontal="right"/>
    </xf>
    <xf numFmtId="168" fontId="31" fillId="0" borderId="0" xfId="0" applyNumberFormat="1" applyFont="1"/>
    <xf numFmtId="0" fontId="31" fillId="0" borderId="0" xfId="0" applyFont="1"/>
    <xf numFmtId="0" fontId="30" fillId="0" borderId="0" xfId="0" applyFont="1" applyFill="1" applyAlignment="1">
      <alignment horizontal="centerContinuous" vertical="center"/>
    </xf>
    <xf numFmtId="0" fontId="6" fillId="24" borderId="0" xfId="72" applyFont="1" applyFill="1" applyAlignment="1">
      <alignment horizontal="centerContinuous" vertical="top" wrapText="1"/>
    </xf>
    <xf numFmtId="0" fontId="6" fillId="24" borderId="0" xfId="0" applyFont="1" applyFill="1" applyBorder="1" applyAlignment="1"/>
    <xf numFmtId="0" fontId="30" fillId="24" borderId="0" xfId="0" applyFont="1" applyFill="1" applyBorder="1" applyAlignment="1"/>
    <xf numFmtId="0" fontId="0" fillId="24" borderId="0" xfId="0" applyFill="1"/>
    <xf numFmtId="167" fontId="4" fillId="0" borderId="0" xfId="0" applyNumberFormat="1" applyFont="1" applyBorder="1"/>
    <xf numFmtId="167" fontId="29" fillId="0" borderId="0" xfId="0" applyNumberFormat="1" applyFont="1" applyFill="1" applyBorder="1" applyAlignment="1" applyProtection="1">
      <alignment vertical="center"/>
    </xf>
    <xf numFmtId="0" fontId="6" fillId="24" borderId="0" xfId="58" applyFont="1" applyFill="1" applyBorder="1" applyAlignment="1"/>
    <xf numFmtId="0" fontId="6" fillId="24" borderId="0" xfId="69" applyFont="1" applyFill="1" applyBorder="1" applyAlignment="1"/>
    <xf numFmtId="0" fontId="6" fillId="24" borderId="0" xfId="0" applyFont="1" applyFill="1" applyBorder="1" applyAlignment="1" applyProtection="1"/>
    <xf numFmtId="167" fontId="32" fillId="24" borderId="0" xfId="0" applyNumberFormat="1" applyFont="1" applyFill="1" applyBorder="1" applyAlignment="1"/>
    <xf numFmtId="2" fontId="6" fillId="24" borderId="0" xfId="0" applyNumberFormat="1" applyFont="1" applyFill="1" applyBorder="1" applyAlignment="1"/>
    <xf numFmtId="167" fontId="4" fillId="0" borderId="0" xfId="0" applyNumberFormat="1" applyFont="1" applyBorder="1" applyProtection="1"/>
    <xf numFmtId="164" fontId="4" fillId="0" borderId="0" xfId="40" applyFont="1" applyBorder="1"/>
    <xf numFmtId="164" fontId="4" fillId="0" borderId="0" xfId="40" applyFont="1"/>
    <xf numFmtId="0" fontId="7" fillId="0" borderId="0" xfId="0" applyFont="1"/>
    <xf numFmtId="169" fontId="4" fillId="0" borderId="0" xfId="40" applyNumberFormat="1" applyFont="1" applyBorder="1"/>
    <xf numFmtId="0" fontId="6" fillId="0" borderId="0" xfId="0" applyFont="1" applyFill="1"/>
    <xf numFmtId="168" fontId="31" fillId="0" borderId="0" xfId="0" applyNumberFormat="1" applyFont="1" applyFill="1"/>
    <xf numFmtId="167" fontId="4" fillId="0" borderId="0" xfId="0" applyNumberFormat="1" applyFont="1" applyFill="1" applyBorder="1" applyProtection="1"/>
    <xf numFmtId="167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167" fontId="4" fillId="0" borderId="0" xfId="0" quotePrefix="1" applyNumberFormat="1" applyFont="1" applyFill="1" applyAlignment="1"/>
    <xf numFmtId="0" fontId="7" fillId="0" borderId="0" xfId="0" applyFont="1" applyBorder="1"/>
    <xf numFmtId="172" fontId="4" fillId="0" borderId="0" xfId="40" applyNumberFormat="1" applyFont="1" applyBorder="1"/>
    <xf numFmtId="171" fontId="4" fillId="0" borderId="0" xfId="40" applyNumberFormat="1" applyFont="1"/>
    <xf numFmtId="0" fontId="4" fillId="0" borderId="0" xfId="0" quotePrefix="1" applyFont="1" applyAlignment="1">
      <alignment horizontal="center"/>
    </xf>
    <xf numFmtId="0" fontId="6" fillId="0" borderId="0" xfId="58" applyFont="1" applyFill="1" applyBorder="1" applyAlignment="1">
      <alignment horizontal="left" wrapText="1"/>
    </xf>
    <xf numFmtId="0" fontId="0" fillId="0" borderId="0" xfId="0" applyFill="1"/>
    <xf numFmtId="0" fontId="29" fillId="0" borderId="18" xfId="0" applyFont="1" applyFill="1" applyBorder="1" applyAlignment="1">
      <alignment horizontal="left" wrapText="1"/>
    </xf>
    <xf numFmtId="168" fontId="30" fillId="0" borderId="19" xfId="0" applyNumberFormat="1" applyFont="1" applyFill="1" applyBorder="1" applyAlignment="1">
      <alignment horizontal="right"/>
    </xf>
    <xf numFmtId="168" fontId="30" fillId="0" borderId="20" xfId="0" applyNumberFormat="1" applyFont="1" applyFill="1" applyBorder="1" applyAlignment="1">
      <alignment horizontal="right"/>
    </xf>
    <xf numFmtId="168" fontId="6" fillId="0" borderId="21" xfId="0" applyNumberFormat="1" applyFont="1" applyFill="1" applyBorder="1" applyAlignment="1">
      <alignment horizontal="right"/>
    </xf>
    <xf numFmtId="168" fontId="6" fillId="0" borderId="22" xfId="0" applyNumberFormat="1" applyFont="1" applyFill="1" applyBorder="1" applyAlignment="1">
      <alignment horizontal="right"/>
    </xf>
    <xf numFmtId="166" fontId="47" fillId="25" borderId="23" xfId="0" applyNumberFormat="1" applyFont="1" applyFill="1" applyBorder="1" applyAlignment="1" applyProtection="1">
      <alignment horizontal="center" vertical="center"/>
    </xf>
    <xf numFmtId="166" fontId="47" fillId="25" borderId="24" xfId="0" applyNumberFormat="1" applyFont="1" applyFill="1" applyBorder="1" applyAlignment="1" applyProtection="1">
      <alignment horizontal="center" vertical="center"/>
    </xf>
    <xf numFmtId="0" fontId="47" fillId="25" borderId="24" xfId="0" applyFont="1" applyFill="1" applyBorder="1" applyAlignment="1" applyProtection="1">
      <alignment horizontal="center" vertical="center"/>
    </xf>
    <xf numFmtId="0" fontId="47" fillId="25" borderId="25" xfId="0" applyFont="1" applyFill="1" applyBorder="1" applyAlignment="1" applyProtection="1">
      <alignment horizontal="center" vertical="center"/>
    </xf>
    <xf numFmtId="166" fontId="47" fillId="25" borderId="26" xfId="0" applyNumberFormat="1" applyFont="1" applyFill="1" applyBorder="1" applyAlignment="1" applyProtection="1">
      <alignment horizontal="center" vertical="center"/>
    </xf>
    <xf numFmtId="0" fontId="47" fillId="25" borderId="27" xfId="0" applyFont="1" applyFill="1" applyBorder="1" applyAlignment="1">
      <alignment horizontal="center" vertical="center" wrapText="1"/>
    </xf>
    <xf numFmtId="0" fontId="47" fillId="25" borderId="28" xfId="0" applyFont="1" applyFill="1" applyBorder="1" applyAlignment="1">
      <alignment horizontal="center" vertical="center"/>
    </xf>
    <xf numFmtId="166" fontId="47" fillId="25" borderId="28" xfId="0" applyNumberFormat="1" applyFont="1" applyFill="1" applyBorder="1" applyAlignment="1" applyProtection="1">
      <alignment horizontal="center" vertical="center"/>
    </xf>
    <xf numFmtId="166" fontId="47" fillId="25" borderId="29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2" xfId="0" applyFont="1" applyBorder="1" applyAlignment="1"/>
    <xf numFmtId="0" fontId="28" fillId="0" borderId="33" xfId="0" applyFont="1" applyBorder="1" applyAlignment="1"/>
    <xf numFmtId="168" fontId="6" fillId="0" borderId="34" xfId="0" applyNumberFormat="1" applyFont="1" applyFill="1" applyBorder="1" applyAlignment="1">
      <alignment horizontal="right"/>
    </xf>
    <xf numFmtId="168" fontId="6" fillId="0" borderId="35" xfId="0" applyNumberFormat="1" applyFont="1" applyFill="1" applyBorder="1" applyAlignment="1">
      <alignment horizontal="right"/>
    </xf>
    <xf numFmtId="167" fontId="28" fillId="0" borderId="21" xfId="0" applyNumberFormat="1" applyFont="1" applyBorder="1" applyAlignment="1" applyProtection="1">
      <alignment horizontal="right" vertical="center"/>
    </xf>
    <xf numFmtId="167" fontId="28" fillId="0" borderId="21" xfId="0" applyNumberFormat="1" applyFont="1" applyFill="1" applyBorder="1" applyAlignment="1" applyProtection="1">
      <alignment horizontal="right" vertical="center"/>
    </xf>
    <xf numFmtId="167" fontId="28" fillId="0" borderId="22" xfId="0" applyNumberFormat="1" applyFont="1" applyFill="1" applyBorder="1" applyAlignment="1" applyProtection="1">
      <alignment horizontal="right" vertical="center"/>
    </xf>
    <xf numFmtId="167" fontId="28" fillId="0" borderId="34" xfId="0" applyNumberFormat="1" applyFont="1" applyBorder="1" applyAlignment="1" applyProtection="1">
      <alignment horizontal="right" vertical="center"/>
    </xf>
    <xf numFmtId="167" fontId="28" fillId="0" borderId="34" xfId="0" applyNumberFormat="1" applyFont="1" applyFill="1" applyBorder="1" applyAlignment="1" applyProtection="1">
      <alignment horizontal="right" vertical="center"/>
    </xf>
    <xf numFmtId="167" fontId="28" fillId="0" borderId="35" xfId="0" applyNumberFormat="1" applyFont="1" applyFill="1" applyBorder="1" applyAlignment="1" applyProtection="1">
      <alignment horizontal="right" vertical="center"/>
    </xf>
    <xf numFmtId="166" fontId="47" fillId="25" borderId="36" xfId="0" applyNumberFormat="1" applyFont="1" applyFill="1" applyBorder="1" applyAlignment="1" applyProtection="1">
      <alignment horizontal="center" vertical="center"/>
    </xf>
    <xf numFmtId="0" fontId="28" fillId="0" borderId="32" xfId="0" applyFont="1" applyBorder="1" applyAlignment="1">
      <alignment horizontal="center" vertical="center"/>
    </xf>
    <xf numFmtId="164" fontId="4" fillId="0" borderId="0" xfId="40" applyFont="1" applyBorder="1" applyAlignment="1">
      <alignment horizontal="center"/>
    </xf>
    <xf numFmtId="0" fontId="36" fillId="0" borderId="0" xfId="0" applyFont="1" applyFill="1" applyBorder="1" applyAlignment="1" applyProtection="1">
      <alignment horizontal="center" vertical="center" wrapText="1"/>
    </xf>
    <xf numFmtId="0" fontId="36" fillId="0" borderId="37" xfId="0" applyFont="1" applyFill="1" applyBorder="1" applyAlignment="1" applyProtection="1">
      <alignment wrapText="1"/>
    </xf>
    <xf numFmtId="0" fontId="36" fillId="0" borderId="38" xfId="0" applyFont="1" applyFill="1" applyBorder="1" applyAlignment="1" applyProtection="1"/>
    <xf numFmtId="0" fontId="36" fillId="24" borderId="0" xfId="0" applyFont="1" applyFill="1" applyBorder="1" applyAlignment="1">
      <alignment wrapText="1"/>
    </xf>
    <xf numFmtId="0" fontId="30" fillId="0" borderId="0" xfId="0" applyFont="1" applyAlignment="1" applyProtection="1">
      <alignment vertical="center" wrapText="1"/>
    </xf>
    <xf numFmtId="0" fontId="36" fillId="24" borderId="0" xfId="0" applyFont="1" applyFill="1" applyBorder="1" applyAlignment="1"/>
    <xf numFmtId="0" fontId="30" fillId="0" borderId="0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>
      <alignment horizontal="left"/>
    </xf>
    <xf numFmtId="0" fontId="47" fillId="25" borderId="39" xfId="0" applyFont="1" applyFill="1" applyBorder="1" applyAlignment="1" applyProtection="1">
      <alignment horizontal="center" vertical="center" wrapText="1"/>
    </xf>
    <xf numFmtId="0" fontId="47" fillId="25" borderId="40" xfId="0" applyFont="1" applyFill="1" applyBorder="1" applyAlignment="1" applyProtection="1">
      <alignment horizontal="center" vertical="center" wrapText="1"/>
    </xf>
    <xf numFmtId="0" fontId="0" fillId="24" borderId="41" xfId="0" applyFill="1" applyBorder="1"/>
    <xf numFmtId="0" fontId="48" fillId="24" borderId="41" xfId="0" applyFont="1" applyFill="1" applyBorder="1" applyAlignment="1">
      <alignment horizontal="center"/>
    </xf>
    <xf numFmtId="164" fontId="6" fillId="24" borderId="42" xfId="53" applyFont="1" applyFill="1" applyBorder="1"/>
    <xf numFmtId="169" fontId="6" fillId="24" borderId="42" xfId="53" applyNumberFormat="1" applyFont="1" applyFill="1" applyBorder="1"/>
    <xf numFmtId="164" fontId="6" fillId="24" borderId="43" xfId="53" applyFont="1" applyFill="1" applyBorder="1" applyAlignment="1"/>
    <xf numFmtId="169" fontId="6" fillId="24" borderId="43" xfId="53" applyNumberFormat="1" applyFont="1" applyFill="1" applyBorder="1"/>
    <xf numFmtId="0" fontId="0" fillId="24" borderId="43" xfId="0" applyFill="1" applyBorder="1"/>
    <xf numFmtId="169" fontId="6" fillId="24" borderId="0" xfId="53" applyNumberFormat="1" applyFont="1" applyFill="1"/>
    <xf numFmtId="43" fontId="0" fillId="24" borderId="0" xfId="0" applyNumberFormat="1" applyFill="1"/>
    <xf numFmtId="168" fontId="0" fillId="24" borderId="0" xfId="0" applyNumberFormat="1" applyFill="1"/>
    <xf numFmtId="168" fontId="6" fillId="24" borderId="0" xfId="0" applyNumberFormat="1" applyFont="1" applyFill="1"/>
    <xf numFmtId="0" fontId="49" fillId="24" borderId="0" xfId="35" applyFont="1" applyFill="1" applyAlignment="1" applyProtection="1">
      <alignment horizontal="centerContinuous" vertical="center" wrapText="1"/>
    </xf>
    <xf numFmtId="166" fontId="47" fillId="25" borderId="44" xfId="0" applyNumberFormat="1" applyFont="1" applyFill="1" applyBorder="1" applyAlignment="1" applyProtection="1">
      <alignment horizontal="center" vertical="center"/>
    </xf>
    <xf numFmtId="167" fontId="28" fillId="0" borderId="22" xfId="0" applyNumberFormat="1" applyFont="1" applyBorder="1" applyAlignment="1" applyProtection="1">
      <alignment horizontal="right" vertical="center"/>
    </xf>
    <xf numFmtId="168" fontId="6" fillId="0" borderId="45" xfId="0" applyNumberFormat="1" applyFont="1" applyFill="1" applyBorder="1" applyAlignment="1">
      <alignment horizontal="right" vertical="center"/>
    </xf>
    <xf numFmtId="168" fontId="6" fillId="0" borderId="21" xfId="0" applyNumberFormat="1" applyFont="1" applyFill="1" applyBorder="1" applyAlignment="1">
      <alignment horizontal="right" vertical="center"/>
    </xf>
    <xf numFmtId="168" fontId="6" fillId="0" borderId="22" xfId="0" applyNumberFormat="1" applyFont="1" applyFill="1" applyBorder="1" applyAlignment="1">
      <alignment horizontal="right" vertical="center"/>
    </xf>
    <xf numFmtId="168" fontId="30" fillId="0" borderId="46" xfId="0" applyNumberFormat="1" applyFont="1" applyFill="1" applyBorder="1" applyAlignment="1">
      <alignment horizontal="right" vertical="center"/>
    </xf>
    <xf numFmtId="168" fontId="30" fillId="0" borderId="34" xfId="0" applyNumberFormat="1" applyFont="1" applyFill="1" applyBorder="1" applyAlignment="1">
      <alignment horizontal="right" vertical="center"/>
    </xf>
    <xf numFmtId="168" fontId="30" fillId="0" borderId="35" xfId="0" applyNumberFormat="1" applyFont="1" applyFill="1" applyBorder="1" applyAlignment="1">
      <alignment horizontal="right" vertical="center"/>
    </xf>
    <xf numFmtId="168" fontId="6" fillId="0" borderId="49" xfId="0" applyNumberFormat="1" applyFont="1" applyFill="1" applyBorder="1" applyAlignment="1">
      <alignment horizontal="right" vertical="center"/>
    </xf>
    <xf numFmtId="168" fontId="6" fillId="0" borderId="47" xfId="0" applyNumberFormat="1" applyFont="1" applyFill="1" applyBorder="1" applyAlignment="1">
      <alignment horizontal="right" vertical="center"/>
    </xf>
    <xf numFmtId="168" fontId="6" fillId="0" borderId="48" xfId="0" applyNumberFormat="1" applyFont="1" applyFill="1" applyBorder="1" applyAlignment="1">
      <alignment horizontal="right" vertical="center"/>
    </xf>
    <xf numFmtId="167" fontId="28" fillId="0" borderId="45" xfId="0" applyNumberFormat="1" applyFont="1" applyFill="1" applyBorder="1" applyAlignment="1" applyProtection="1">
      <alignment horizontal="right" vertical="center"/>
    </xf>
    <xf numFmtId="167" fontId="28" fillId="0" borderId="35" xfId="0" applyNumberFormat="1" applyFont="1" applyBorder="1" applyAlignment="1" applyProtection="1">
      <alignment horizontal="right" vertical="center"/>
    </xf>
    <xf numFmtId="167" fontId="28" fillId="0" borderId="50" xfId="0" applyNumberFormat="1" applyFont="1" applyFill="1" applyBorder="1" applyAlignment="1" applyProtection="1">
      <alignment horizontal="right" vertical="center"/>
    </xf>
    <xf numFmtId="167" fontId="28" fillId="0" borderId="51" xfId="0" applyNumberFormat="1" applyFont="1" applyFill="1" applyBorder="1" applyAlignment="1" applyProtection="1">
      <alignment horizontal="right" vertical="center"/>
    </xf>
    <xf numFmtId="167" fontId="28" fillId="0" borderId="52" xfId="0" applyNumberFormat="1" applyFont="1" applyFill="1" applyBorder="1" applyAlignment="1" applyProtection="1">
      <alignment horizontal="right" vertical="center"/>
    </xf>
    <xf numFmtId="0" fontId="28" fillId="0" borderId="32" xfId="0" applyFont="1" applyBorder="1" applyAlignment="1">
      <alignment horizontal="left" vertical="center"/>
    </xf>
    <xf numFmtId="0" fontId="29" fillId="0" borderId="33" xfId="0" applyFont="1" applyFill="1" applyBorder="1" applyAlignment="1">
      <alignment horizontal="left" vertical="center" wrapText="1"/>
    </xf>
    <xf numFmtId="0" fontId="28" fillId="0" borderId="53" xfId="0" applyFont="1" applyFill="1" applyBorder="1" applyAlignment="1">
      <alignment horizontal="left" vertical="center" wrapText="1"/>
    </xf>
    <xf numFmtId="166" fontId="47" fillId="25" borderId="54" xfId="0" applyNumberFormat="1" applyFont="1" applyFill="1" applyBorder="1" applyAlignment="1" applyProtection="1">
      <alignment horizontal="center" vertical="center"/>
    </xf>
    <xf numFmtId="0" fontId="47" fillId="25" borderId="28" xfId="0" applyFont="1" applyFill="1" applyBorder="1" applyAlignment="1" applyProtection="1">
      <alignment horizontal="center" vertical="center"/>
    </xf>
    <xf numFmtId="0" fontId="47" fillId="25" borderId="29" xfId="0" applyFont="1" applyFill="1" applyBorder="1" applyAlignment="1" applyProtection="1">
      <alignment horizontal="center" vertical="center"/>
    </xf>
    <xf numFmtId="0" fontId="28" fillId="0" borderId="55" xfId="0" applyFont="1" applyFill="1" applyBorder="1" applyAlignment="1" applyProtection="1">
      <alignment horizontal="center" vertical="center"/>
    </xf>
    <xf numFmtId="0" fontId="28" fillId="0" borderId="56" xfId="0" applyFont="1" applyFill="1" applyBorder="1" applyAlignment="1" applyProtection="1">
      <alignment vertical="center"/>
    </xf>
    <xf numFmtId="167" fontId="29" fillId="0" borderId="56" xfId="0" applyNumberFormat="1" applyFont="1" applyFill="1" applyBorder="1" applyAlignment="1" applyProtection="1">
      <alignment horizontal="right" vertical="center"/>
    </xf>
    <xf numFmtId="167" fontId="29" fillId="0" borderId="57" xfId="0" applyNumberFormat="1" applyFont="1" applyFill="1" applyBorder="1" applyAlignment="1" applyProtection="1">
      <alignment horizontal="right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vertical="center"/>
    </xf>
    <xf numFmtId="167" fontId="29" fillId="0" borderId="21" xfId="0" applyNumberFormat="1" applyFont="1" applyFill="1" applyBorder="1" applyAlignment="1" applyProtection="1">
      <alignment horizontal="right" vertical="center"/>
    </xf>
    <xf numFmtId="167" fontId="29" fillId="0" borderId="22" xfId="0" applyNumberFormat="1" applyFont="1" applyFill="1" applyBorder="1" applyAlignment="1" applyProtection="1">
      <alignment horizontal="right" vertical="center"/>
    </xf>
    <xf numFmtId="0" fontId="6" fillId="24" borderId="21" xfId="0" applyFont="1" applyFill="1" applyBorder="1" applyAlignment="1">
      <alignment vertical="center" wrapText="1"/>
    </xf>
    <xf numFmtId="0" fontId="28" fillId="0" borderId="21" xfId="0" applyFont="1" applyBorder="1" applyAlignment="1">
      <alignment vertical="center"/>
    </xf>
    <xf numFmtId="0" fontId="6" fillId="24" borderId="32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vertical="center"/>
    </xf>
    <xf numFmtId="0" fontId="28" fillId="0" borderId="31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left" vertical="center"/>
    </xf>
    <xf numFmtId="167" fontId="29" fillId="0" borderId="59" xfId="0" applyNumberFormat="1" applyFont="1" applyFill="1" applyBorder="1" applyAlignment="1" applyProtection="1">
      <alignment horizontal="right" vertical="center"/>
    </xf>
    <xf numFmtId="167" fontId="29" fillId="0" borderId="60" xfId="0" applyNumberFormat="1" applyFont="1" applyFill="1" applyBorder="1" applyAlignment="1" applyProtection="1">
      <alignment horizontal="right" vertical="center"/>
    </xf>
    <xf numFmtId="167" fontId="29" fillId="0" borderId="61" xfId="0" applyNumberFormat="1" applyFont="1" applyFill="1" applyBorder="1" applyAlignment="1" applyProtection="1">
      <alignment horizontal="right" vertical="center"/>
    </xf>
    <xf numFmtId="167" fontId="29" fillId="0" borderId="62" xfId="0" applyNumberFormat="1" applyFont="1" applyFill="1" applyBorder="1" applyAlignment="1" applyProtection="1">
      <alignment horizontal="right" vertical="center"/>
    </xf>
    <xf numFmtId="167" fontId="29" fillId="0" borderId="63" xfId="0" applyNumberFormat="1" applyFont="1" applyFill="1" applyBorder="1" applyAlignment="1" applyProtection="1">
      <alignment horizontal="right" vertical="center"/>
    </xf>
    <xf numFmtId="0" fontId="28" fillId="0" borderId="31" xfId="0" applyFont="1" applyBorder="1" applyAlignment="1">
      <alignment horizontal="center" vertical="center"/>
    </xf>
    <xf numFmtId="167" fontId="28" fillId="0" borderId="19" xfId="0" applyNumberFormat="1" applyFont="1" applyFill="1" applyBorder="1" applyAlignment="1" applyProtection="1">
      <alignment horizontal="right" vertical="center"/>
    </xf>
    <xf numFmtId="167" fontId="28" fillId="0" borderId="20" xfId="0" applyNumberFormat="1" applyFont="1" applyFill="1" applyBorder="1" applyAlignment="1" applyProtection="1">
      <alignment horizontal="right" vertical="center"/>
    </xf>
    <xf numFmtId="167" fontId="29" fillId="0" borderId="19" xfId="0" applyNumberFormat="1" applyFont="1" applyFill="1" applyBorder="1" applyAlignment="1" applyProtection="1">
      <alignment horizontal="right" vertical="center"/>
    </xf>
    <xf numFmtId="167" fontId="29" fillId="0" borderId="20" xfId="0" applyNumberFormat="1" applyFont="1" applyFill="1" applyBorder="1" applyAlignment="1" applyProtection="1">
      <alignment horizontal="right" vertical="center"/>
    </xf>
    <xf numFmtId="0" fontId="29" fillId="0" borderId="30" xfId="0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horizontal="center" vertical="center" wrapText="1"/>
    </xf>
    <xf numFmtId="0" fontId="30" fillId="24" borderId="31" xfId="0" applyFont="1" applyFill="1" applyBorder="1" applyAlignment="1">
      <alignment horizontal="center" vertical="center" wrapText="1"/>
    </xf>
    <xf numFmtId="168" fontId="6" fillId="0" borderId="34" xfId="0" applyNumberFormat="1" applyFont="1" applyFill="1" applyBorder="1" applyAlignment="1">
      <alignment horizontal="right" vertical="center"/>
    </xf>
    <xf numFmtId="168" fontId="6" fillId="0" borderId="35" xfId="0" applyNumberFormat="1" applyFont="1" applyFill="1" applyBorder="1" applyAlignment="1">
      <alignment horizontal="right" vertical="center"/>
    </xf>
    <xf numFmtId="167" fontId="29" fillId="0" borderId="19" xfId="0" applyNumberFormat="1" applyFont="1" applyBorder="1" applyAlignment="1" applyProtection="1">
      <alignment horizontal="right" vertical="center"/>
    </xf>
    <xf numFmtId="168" fontId="30" fillId="0" borderId="19" xfId="0" applyNumberFormat="1" applyFont="1" applyFill="1" applyBorder="1" applyAlignment="1">
      <alignment horizontal="right" vertical="center"/>
    </xf>
    <xf numFmtId="168" fontId="30" fillId="0" borderId="20" xfId="0" applyNumberFormat="1" applyFont="1" applyFill="1" applyBorder="1" applyAlignment="1">
      <alignment horizontal="right" vertical="center"/>
    </xf>
    <xf numFmtId="0" fontId="28" fillId="0" borderId="33" xfId="0" applyFont="1" applyBorder="1" applyAlignment="1">
      <alignment horizontal="left" vertical="center"/>
    </xf>
    <xf numFmtId="0" fontId="29" fillId="0" borderId="18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left" vertical="center" wrapText="1"/>
    </xf>
    <xf numFmtId="167" fontId="29" fillId="0" borderId="20" xfId="0" applyNumberFormat="1" applyFont="1" applyBorder="1" applyAlignment="1" applyProtection="1">
      <alignment horizontal="right" vertical="center"/>
    </xf>
    <xf numFmtId="168" fontId="6" fillId="0" borderId="69" xfId="0" applyNumberFormat="1" applyFont="1" applyFill="1" applyBorder="1" applyAlignment="1">
      <alignment horizontal="right" vertical="center"/>
    </xf>
    <xf numFmtId="168" fontId="6" fillId="0" borderId="46" xfId="0" applyNumberFormat="1" applyFont="1" applyFill="1" applyBorder="1" applyAlignment="1">
      <alignment horizontal="right" vertical="center"/>
    </xf>
    <xf numFmtId="168" fontId="30" fillId="0" borderId="70" xfId="0" applyNumberFormat="1" applyFont="1" applyFill="1" applyBorder="1" applyAlignment="1">
      <alignment horizontal="right" vertical="center"/>
    </xf>
    <xf numFmtId="167" fontId="28" fillId="0" borderId="46" xfId="0" applyNumberFormat="1" applyFont="1" applyFill="1" applyBorder="1" applyAlignment="1" applyProtection="1">
      <alignment horizontal="right" vertical="center"/>
    </xf>
    <xf numFmtId="166" fontId="47" fillId="25" borderId="71" xfId="0" applyNumberFormat="1" applyFont="1" applyFill="1" applyBorder="1" applyAlignment="1" applyProtection="1">
      <alignment horizontal="center" vertical="center"/>
    </xf>
    <xf numFmtId="166" fontId="47" fillId="25" borderId="72" xfId="0" applyNumberFormat="1" applyFont="1" applyFill="1" applyBorder="1" applyAlignment="1" applyProtection="1">
      <alignment horizontal="center" vertical="center"/>
    </xf>
    <xf numFmtId="0" fontId="47" fillId="25" borderId="72" xfId="0" applyFont="1" applyFill="1" applyBorder="1" applyAlignment="1" applyProtection="1">
      <alignment horizontal="center" vertical="center"/>
    </xf>
    <xf numFmtId="0" fontId="47" fillId="25" borderId="73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>
      <alignment vertical="center"/>
    </xf>
    <xf numFmtId="0" fontId="29" fillId="0" borderId="74" xfId="0" applyFont="1" applyFill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6" fillId="24" borderId="19" xfId="0" applyFont="1" applyFill="1" applyBorder="1" applyAlignment="1">
      <alignment horizontal="left" vertical="center" wrapText="1"/>
    </xf>
    <xf numFmtId="0" fontId="30" fillId="24" borderId="18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 applyProtection="1">
      <alignment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8" fontId="0" fillId="0" borderId="0" xfId="0" applyNumberFormat="1"/>
    <xf numFmtId="0" fontId="0" fillId="0" borderId="0" xfId="0" applyAlignment="1">
      <alignment horizontal="right"/>
    </xf>
    <xf numFmtId="1" fontId="50" fillId="25" borderId="0" xfId="0" applyNumberFormat="1" applyFont="1" applyFill="1" applyAlignment="1">
      <alignment vertical="center"/>
    </xf>
    <xf numFmtId="49" fontId="50" fillId="25" borderId="0" xfId="0" applyNumberFormat="1" applyFont="1" applyFill="1" applyAlignment="1">
      <alignment vertical="center"/>
    </xf>
    <xf numFmtId="167" fontId="50" fillId="25" borderId="0" xfId="0" applyNumberFormat="1" applyFont="1" applyFill="1" applyAlignment="1">
      <alignment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47" fillId="25" borderId="2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2" fillId="0" borderId="0" xfId="59" applyFont="1" applyFill="1"/>
    <xf numFmtId="0" fontId="44" fillId="0" borderId="0" xfId="59" applyFont="1" applyFill="1"/>
    <xf numFmtId="0" fontId="4" fillId="0" borderId="0" xfId="58" applyFont="1" applyFill="1"/>
    <xf numFmtId="0" fontId="43" fillId="0" borderId="0" xfId="59" applyFont="1" applyFill="1"/>
    <xf numFmtId="0" fontId="43" fillId="0" borderId="0" xfId="59" applyFont="1" applyFill="1" applyAlignment="1">
      <alignment vertical="center"/>
    </xf>
    <xf numFmtId="0" fontId="0" fillId="25" borderId="0" xfId="0" applyFill="1"/>
    <xf numFmtId="0" fontId="0" fillId="25" borderId="0" xfId="0" applyFill="1" applyAlignment="1">
      <alignment vertical="center"/>
    </xf>
    <xf numFmtId="0" fontId="30" fillId="25" borderId="0" xfId="0" applyFont="1" applyFill="1" applyBorder="1" applyAlignment="1" applyProtection="1">
      <alignment horizontal="center" vertical="center" wrapText="1"/>
    </xf>
    <xf numFmtId="0" fontId="42" fillId="25" borderId="0" xfId="59" applyFont="1" applyFill="1"/>
    <xf numFmtId="0" fontId="44" fillId="25" borderId="0" xfId="59" applyFont="1" applyFill="1"/>
    <xf numFmtId="0" fontId="4" fillId="25" borderId="0" xfId="58" applyFont="1" applyFill="1"/>
    <xf numFmtId="0" fontId="43" fillId="25" borderId="0" xfId="59" applyFont="1" applyFill="1"/>
    <xf numFmtId="0" fontId="43" fillId="25" borderId="0" xfId="59" applyFont="1" applyFill="1" applyAlignment="1">
      <alignment vertical="center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47" fillId="25" borderId="27" xfId="58" applyFont="1" applyFill="1" applyBorder="1" applyAlignment="1">
      <alignment horizontal="center" vertical="center" wrapText="1"/>
    </xf>
    <xf numFmtId="0" fontId="47" fillId="25" borderId="29" xfId="58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left" vertical="center"/>
    </xf>
    <xf numFmtId="169" fontId="4" fillId="0" borderId="0" xfId="40" applyNumberFormat="1" applyFont="1" applyFill="1" applyBorder="1"/>
    <xf numFmtId="167" fontId="29" fillId="0" borderId="34" xfId="0" applyNumberFormat="1" applyFont="1" applyFill="1" applyBorder="1" applyAlignment="1" applyProtection="1">
      <alignment horizontal="right" vertical="center"/>
    </xf>
    <xf numFmtId="167" fontId="29" fillId="0" borderId="35" xfId="0" applyNumberFormat="1" applyFont="1" applyFill="1" applyBorder="1" applyAlignment="1" applyProtection="1">
      <alignment horizontal="right" vertical="center"/>
    </xf>
    <xf numFmtId="169" fontId="4" fillId="0" borderId="0" xfId="40" applyNumberFormat="1" applyFont="1" applyFill="1" applyBorder="1" applyAlignment="1">
      <alignment vertical="center"/>
    </xf>
    <xf numFmtId="164" fontId="4" fillId="0" borderId="0" xfId="40" applyFont="1" applyFill="1" applyBorder="1"/>
    <xf numFmtId="170" fontId="4" fillId="0" borderId="0" xfId="0" applyNumberFormat="1" applyFont="1" applyFill="1" applyBorder="1" applyAlignment="1" applyProtection="1">
      <alignment horizontal="right"/>
    </xf>
    <xf numFmtId="167" fontId="28" fillId="0" borderId="0" xfId="0" applyNumberFormat="1" applyFont="1" applyFill="1" applyBorder="1" applyAlignment="1" applyProtection="1">
      <alignment vertical="center"/>
    </xf>
    <xf numFmtId="165" fontId="46" fillId="0" borderId="0" xfId="0" applyNumberFormat="1" applyFont="1" applyFill="1"/>
    <xf numFmtId="168" fontId="9" fillId="0" borderId="0" xfId="0" applyNumberFormat="1" applyFont="1" applyFill="1"/>
    <xf numFmtId="169" fontId="6" fillId="0" borderId="10" xfId="40" applyNumberFormat="1" applyFont="1" applyBorder="1" applyAlignment="1">
      <alignment horizontal="right" vertical="center"/>
    </xf>
    <xf numFmtId="169" fontId="30" fillId="0" borderId="64" xfId="40" applyNumberFormat="1" applyFont="1" applyBorder="1" applyAlignment="1">
      <alignment horizontal="right" vertical="center"/>
    </xf>
    <xf numFmtId="169" fontId="30" fillId="0" borderId="10" xfId="40" applyNumberFormat="1" applyFont="1" applyBorder="1" applyAlignment="1">
      <alignment horizontal="right" vertical="center"/>
    </xf>
    <xf numFmtId="169" fontId="30" fillId="0" borderId="65" xfId="40" applyNumberFormat="1" applyFont="1" applyBorder="1" applyAlignment="1">
      <alignment horizontal="right" vertical="center"/>
    </xf>
    <xf numFmtId="169" fontId="30" fillId="0" borderId="66" xfId="40" applyNumberFormat="1" applyFont="1" applyBorder="1" applyAlignment="1">
      <alignment horizontal="right" vertical="center"/>
    </xf>
    <xf numFmtId="169" fontId="6" fillId="0" borderId="11" xfId="40" applyNumberFormat="1" applyFont="1" applyBorder="1" applyAlignment="1">
      <alignment horizontal="right" vertical="center"/>
    </xf>
    <xf numFmtId="169" fontId="6" fillId="0" borderId="67" xfId="4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0" fillId="0" borderId="37" xfId="0" applyFont="1" applyBorder="1" applyAlignment="1">
      <alignment horizontal="centerContinuous" vertical="center" wrapText="1"/>
    </xf>
    <xf numFmtId="0" fontId="30" fillId="0" borderId="37" xfId="0" applyFont="1" applyBorder="1" applyAlignment="1">
      <alignment vertical="center"/>
    </xf>
    <xf numFmtId="0" fontId="4" fillId="0" borderId="0" xfId="0" applyFont="1" applyAlignment="1"/>
    <xf numFmtId="167" fontId="6" fillId="0" borderId="21" xfId="58" applyNumberFormat="1" applyFill="1" applyBorder="1" applyAlignment="1">
      <alignment horizontal="right" vertical="center"/>
    </xf>
    <xf numFmtId="164" fontId="9" fillId="0" borderId="0" xfId="40" applyFont="1" applyFill="1"/>
    <xf numFmtId="0" fontId="30" fillId="0" borderId="37" xfId="0" applyFont="1" applyFill="1" applyBorder="1" applyAlignment="1" applyProtection="1">
      <alignment wrapText="1"/>
    </xf>
    <xf numFmtId="0" fontId="30" fillId="0" borderId="38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left" vertical="center" wrapText="1"/>
    </xf>
    <xf numFmtId="169" fontId="30" fillId="0" borderId="11" xfId="40" applyNumberFormat="1" applyFont="1" applyBorder="1" applyAlignment="1">
      <alignment horizontal="right" vertical="center"/>
    </xf>
    <xf numFmtId="169" fontId="30" fillId="0" borderId="67" xfId="40" applyNumberFormat="1" applyFont="1" applyBorder="1" applyAlignment="1">
      <alignment horizontal="right" vertical="center"/>
    </xf>
    <xf numFmtId="169" fontId="30" fillId="0" borderId="12" xfId="40" applyNumberFormat="1" applyFont="1" applyBorder="1" applyAlignment="1">
      <alignment horizontal="right" vertical="center"/>
    </xf>
    <xf numFmtId="169" fontId="30" fillId="0" borderId="13" xfId="40" applyNumberFormat="1" applyFont="1" applyBorder="1" applyAlignment="1">
      <alignment horizontal="right" vertical="center"/>
    </xf>
    <xf numFmtId="169" fontId="30" fillId="0" borderId="68" xfId="40" applyNumberFormat="1" applyFont="1" applyBorder="1" applyAlignment="1">
      <alignment horizontal="right" vertical="center"/>
    </xf>
    <xf numFmtId="169" fontId="30" fillId="0" borderId="14" xfId="40" applyNumberFormat="1" applyFont="1" applyBorder="1" applyAlignment="1">
      <alignment horizontal="right" vertical="center"/>
    </xf>
    <xf numFmtId="169" fontId="30" fillId="0" borderId="15" xfId="40" applyNumberFormat="1" applyFont="1" applyBorder="1" applyAlignment="1">
      <alignment horizontal="right" vertical="center"/>
    </xf>
    <xf numFmtId="169" fontId="30" fillId="0" borderId="16" xfId="40" applyNumberFormat="1" applyFont="1" applyBorder="1" applyAlignment="1">
      <alignment horizontal="right" vertical="center"/>
    </xf>
    <xf numFmtId="169" fontId="6" fillId="0" borderId="12" xfId="40" applyNumberFormat="1" applyFont="1" applyBorder="1" applyAlignment="1">
      <alignment horizontal="right" vertical="center"/>
    </xf>
    <xf numFmtId="169" fontId="6" fillId="0" borderId="13" xfId="40" applyNumberFormat="1" applyFont="1" applyBorder="1" applyAlignment="1">
      <alignment horizontal="right" vertical="center"/>
    </xf>
    <xf numFmtId="169" fontId="6" fillId="0" borderId="17" xfId="40" applyNumberFormat="1" applyFont="1" applyBorder="1" applyAlignment="1">
      <alignment horizontal="right" vertical="center"/>
    </xf>
    <xf numFmtId="169" fontId="30" fillId="0" borderId="17" xfId="40" applyNumberFormat="1" applyFont="1" applyBorder="1" applyAlignment="1">
      <alignment horizontal="right" vertical="center"/>
    </xf>
    <xf numFmtId="0" fontId="30" fillId="24" borderId="0" xfId="0" applyFont="1" applyFill="1" applyBorder="1" applyAlignment="1">
      <alignment wrapText="1"/>
    </xf>
    <xf numFmtId="0" fontId="30" fillId="24" borderId="0" xfId="0" applyFont="1" applyFill="1" applyBorder="1" applyAlignment="1">
      <alignment horizontal="left"/>
    </xf>
    <xf numFmtId="164" fontId="44" fillId="0" borderId="0" xfId="40" applyFont="1" applyFill="1"/>
    <xf numFmtId="174" fontId="44" fillId="0" borderId="0" xfId="40" applyNumberFormat="1" applyFont="1" applyFill="1"/>
    <xf numFmtId="167" fontId="28" fillId="0" borderId="47" xfId="0" applyNumberFormat="1" applyFont="1" applyFill="1" applyBorder="1" applyAlignment="1" applyProtection="1">
      <alignment horizontal="right" vertical="center"/>
    </xf>
    <xf numFmtId="167" fontId="28" fillId="0" borderId="48" xfId="0" applyNumberFormat="1" applyFont="1" applyFill="1" applyBorder="1" applyAlignment="1" applyProtection="1">
      <alignment horizontal="right" vertical="center"/>
    </xf>
    <xf numFmtId="167" fontId="28" fillId="0" borderId="47" xfId="0" applyNumberFormat="1" applyFont="1" applyBorder="1" applyAlignment="1" applyProtection="1">
      <alignment horizontal="right" vertical="center"/>
    </xf>
    <xf numFmtId="167" fontId="28" fillId="0" borderId="48" xfId="0" applyNumberFormat="1" applyFont="1" applyBorder="1" applyAlignment="1" applyProtection="1">
      <alignment horizontal="right" vertical="center"/>
    </xf>
    <xf numFmtId="164" fontId="46" fillId="0" borderId="0" xfId="40" applyFont="1" applyFill="1"/>
    <xf numFmtId="164" fontId="46" fillId="0" borderId="0" xfId="40" applyFont="1"/>
    <xf numFmtId="173" fontId="46" fillId="0" borderId="0" xfId="40" applyNumberFormat="1" applyFont="1"/>
    <xf numFmtId="0" fontId="30" fillId="0" borderId="0" xfId="0" applyFont="1" applyFill="1" applyBorder="1" applyAlignment="1">
      <alignment horizontal="center" vertical="center" wrapText="1"/>
    </xf>
    <xf numFmtId="169" fontId="30" fillId="0" borderId="93" xfId="40" applyNumberFormat="1" applyFont="1" applyBorder="1" applyAlignment="1">
      <alignment horizontal="right" vertical="center"/>
    </xf>
    <xf numFmtId="169" fontId="6" fillId="0" borderId="94" xfId="40" applyNumberFormat="1" applyFont="1" applyBorder="1" applyAlignment="1">
      <alignment horizontal="right" vertical="center"/>
    </xf>
    <xf numFmtId="169" fontId="30" fillId="0" borderId="94" xfId="40" applyNumberFormat="1" applyFont="1" applyBorder="1" applyAlignment="1">
      <alignment horizontal="right" vertical="center"/>
    </xf>
    <xf numFmtId="169" fontId="30" fillId="0" borderId="95" xfId="40" applyNumberFormat="1" applyFont="1" applyBorder="1" applyAlignment="1">
      <alignment horizontal="right" vertical="center"/>
    </xf>
    <xf numFmtId="169" fontId="30" fillId="0" borderId="96" xfId="40" applyNumberFormat="1" applyFont="1" applyBorder="1" applyAlignment="1">
      <alignment horizontal="right" vertical="center"/>
    </xf>
    <xf numFmtId="169" fontId="6" fillId="0" borderId="97" xfId="40" applyNumberFormat="1" applyFont="1" applyBorder="1" applyAlignment="1">
      <alignment horizontal="right" vertical="center"/>
    </xf>
    <xf numFmtId="169" fontId="30" fillId="0" borderId="97" xfId="40" applyNumberFormat="1" applyFont="1" applyBorder="1" applyAlignment="1">
      <alignment horizontal="right" vertical="center"/>
    </xf>
    <xf numFmtId="169" fontId="30" fillId="0" borderId="98" xfId="40" applyNumberFormat="1" applyFont="1" applyBorder="1" applyAlignment="1">
      <alignment horizontal="right" vertical="center"/>
    </xf>
    <xf numFmtId="166" fontId="47" fillId="25" borderId="76" xfId="0" applyNumberFormat="1" applyFont="1" applyFill="1" applyBorder="1" applyAlignment="1" applyProtection="1">
      <alignment horizontal="center" vertical="center"/>
    </xf>
    <xf numFmtId="166" fontId="47" fillId="25" borderId="75" xfId="0" applyNumberFormat="1" applyFont="1" applyFill="1" applyBorder="1" applyAlignment="1" applyProtection="1">
      <alignment horizontal="center" vertical="center"/>
    </xf>
    <xf numFmtId="169" fontId="6" fillId="0" borderId="95" xfId="40" applyNumberFormat="1" applyFont="1" applyBorder="1" applyAlignment="1">
      <alignment horizontal="right" vertical="center"/>
    </xf>
    <xf numFmtId="164" fontId="4" fillId="0" borderId="0" xfId="40" quotePrefix="1" applyFont="1" applyFill="1" applyAlignment="1"/>
    <xf numFmtId="175" fontId="4" fillId="0" borderId="0" xfId="40" applyNumberFormat="1" applyFont="1"/>
    <xf numFmtId="0" fontId="51" fillId="0" borderId="81" xfId="35" applyFont="1" applyFill="1" applyBorder="1" applyAlignment="1" applyProtection="1">
      <alignment horizontal="center" vertical="center"/>
    </xf>
    <xf numFmtId="0" fontId="51" fillId="0" borderId="83" xfId="35" applyFont="1" applyFill="1" applyBorder="1" applyAlignment="1" applyProtection="1">
      <alignment horizontal="center" vertical="center"/>
    </xf>
    <xf numFmtId="0" fontId="51" fillId="0" borderId="84" xfId="58" applyFont="1" applyFill="1" applyBorder="1" applyAlignment="1">
      <alignment horizontal="left" vertical="center" wrapText="1"/>
    </xf>
    <xf numFmtId="0" fontId="51" fillId="0" borderId="83" xfId="58" applyFont="1" applyFill="1" applyBorder="1" applyAlignment="1">
      <alignment horizontal="center" vertical="center"/>
    </xf>
    <xf numFmtId="0" fontId="51" fillId="0" borderId="84" xfId="35" applyFont="1" applyFill="1" applyBorder="1" applyAlignment="1" applyProtection="1">
      <alignment horizontal="left" vertical="center" wrapText="1"/>
    </xf>
    <xf numFmtId="0" fontId="51" fillId="0" borderId="85" xfId="58" applyFont="1" applyFill="1" applyBorder="1" applyAlignment="1">
      <alignment horizontal="center" vertical="center"/>
    </xf>
    <xf numFmtId="49" fontId="7" fillId="0" borderId="0" xfId="58" applyNumberFormat="1" applyFont="1"/>
    <xf numFmtId="49" fontId="6" fillId="0" borderId="0" xfId="58" applyNumberFormat="1"/>
    <xf numFmtId="0" fontId="49" fillId="24" borderId="0" xfId="36" applyFont="1" applyFill="1" applyAlignment="1">
      <alignment horizontal="center" vertical="center" wrapText="1"/>
    </xf>
    <xf numFmtId="0" fontId="6" fillId="0" borderId="0" xfId="58"/>
    <xf numFmtId="49" fontId="6" fillId="0" borderId="0" xfId="58" applyNumberFormat="1" applyFont="1"/>
    <xf numFmtId="0" fontId="47" fillId="25" borderId="99" xfId="58" applyFont="1" applyFill="1" applyBorder="1" applyAlignment="1">
      <alignment vertical="center"/>
    </xf>
    <xf numFmtId="49" fontId="6" fillId="0" borderId="0" xfId="58" applyNumberFormat="1" applyFont="1" applyAlignment="1">
      <alignment vertical="center"/>
    </xf>
    <xf numFmtId="49" fontId="6" fillId="0" borderId="0" xfId="58" applyNumberFormat="1" applyAlignment="1">
      <alignment vertical="center"/>
    </xf>
    <xf numFmtId="0" fontId="46" fillId="0" borderId="0" xfId="81" applyFont="1"/>
    <xf numFmtId="49" fontId="6" fillId="0" borderId="0" xfId="82" applyNumberFormat="1" applyFont="1" applyAlignment="1">
      <alignment vertical="center"/>
    </xf>
    <xf numFmtId="49" fontId="6" fillId="0" borderId="0" xfId="82" applyNumberFormat="1"/>
    <xf numFmtId="49" fontId="6" fillId="0" borderId="0" xfId="82" applyNumberFormat="1" applyFont="1"/>
    <xf numFmtId="0" fontId="47" fillId="25" borderId="99" xfId="82" applyFont="1" applyFill="1" applyBorder="1" applyAlignment="1">
      <alignment vertical="center"/>
    </xf>
    <xf numFmtId="49" fontId="6" fillId="0" borderId="0" xfId="82" applyNumberFormat="1" applyAlignment="1">
      <alignment vertical="center"/>
    </xf>
    <xf numFmtId="49" fontId="47" fillId="25" borderId="0" xfId="58" applyNumberFormat="1" applyFont="1" applyFill="1" applyAlignment="1">
      <alignment vertical="center"/>
    </xf>
    <xf numFmtId="0" fontId="51" fillId="0" borderId="86" xfId="35" applyFont="1" applyFill="1" applyBorder="1" applyAlignment="1" applyProtection="1">
      <alignment horizontal="left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47" fillId="25" borderId="101" xfId="0" applyFont="1" applyFill="1" applyBorder="1" applyAlignment="1" applyProtection="1">
      <alignment horizontal="center" vertical="center"/>
    </xf>
    <xf numFmtId="169" fontId="6" fillId="0" borderId="68" xfId="40" applyNumberFormat="1" applyFont="1" applyBorder="1" applyAlignment="1">
      <alignment horizontal="right" vertical="center"/>
    </xf>
    <xf numFmtId="0" fontId="52" fillId="0" borderId="82" xfId="35" applyFont="1" applyFill="1" applyBorder="1" applyAlignment="1" applyProtection="1">
      <alignment horizontal="left" vertical="center" wrapText="1"/>
    </xf>
    <xf numFmtId="0" fontId="52" fillId="0" borderId="84" xfId="35" applyFont="1" applyFill="1" applyBorder="1" applyAlignment="1" applyProtection="1">
      <alignment horizontal="left" vertical="center" wrapText="1"/>
    </xf>
    <xf numFmtId="0" fontId="38" fillId="0" borderId="87" xfId="58" applyFont="1" applyFill="1" applyBorder="1" applyAlignment="1">
      <alignment horizontal="center"/>
    </xf>
    <xf numFmtId="0" fontId="38" fillId="0" borderId="88" xfId="58" applyFont="1" applyFill="1" applyBorder="1" applyAlignment="1">
      <alignment horizontal="center"/>
    </xf>
    <xf numFmtId="0" fontId="36" fillId="0" borderId="89" xfId="58" applyFont="1" applyFill="1" applyBorder="1" applyAlignment="1">
      <alignment horizontal="center"/>
    </xf>
    <xf numFmtId="0" fontId="36" fillId="0" borderId="90" xfId="58" applyFont="1" applyFill="1" applyBorder="1" applyAlignment="1">
      <alignment horizontal="center"/>
    </xf>
    <xf numFmtId="0" fontId="38" fillId="0" borderId="89" xfId="58" applyFont="1" applyFill="1" applyBorder="1" applyAlignment="1">
      <alignment horizontal="center" vertical="top"/>
    </xf>
    <xf numFmtId="0" fontId="38" fillId="0" borderId="90" xfId="58" applyFont="1" applyFill="1" applyBorder="1" applyAlignment="1">
      <alignment horizontal="center" vertical="top"/>
    </xf>
    <xf numFmtId="0" fontId="36" fillId="0" borderId="89" xfId="58" applyFont="1" applyFill="1" applyBorder="1" applyAlignment="1">
      <alignment horizontal="center" vertical="center" wrapText="1"/>
    </xf>
    <xf numFmtId="0" fontId="36" fillId="0" borderId="90" xfId="58" applyFont="1" applyFill="1" applyBorder="1" applyAlignment="1">
      <alignment horizontal="center" vertical="center" wrapText="1"/>
    </xf>
    <xf numFmtId="0" fontId="36" fillId="0" borderId="91" xfId="58" applyFont="1" applyFill="1" applyBorder="1" applyAlignment="1">
      <alignment horizontal="center"/>
    </xf>
    <xf numFmtId="0" fontId="36" fillId="0" borderId="92" xfId="58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7" fillId="25" borderId="75" xfId="0" applyFont="1" applyFill="1" applyBorder="1" applyAlignment="1">
      <alignment horizontal="center" vertical="center" wrapText="1"/>
    </xf>
    <xf numFmtId="0" fontId="47" fillId="25" borderId="76" xfId="0" applyFont="1" applyFill="1" applyBorder="1" applyAlignment="1">
      <alignment horizontal="center" vertical="center" wrapText="1"/>
    </xf>
    <xf numFmtId="0" fontId="47" fillId="25" borderId="77" xfId="0" applyFont="1" applyFill="1" applyBorder="1" applyAlignment="1" applyProtection="1">
      <alignment horizontal="center" vertical="center" wrapText="1"/>
    </xf>
    <xf numFmtId="0" fontId="47" fillId="25" borderId="40" xfId="0" applyFont="1" applyFill="1" applyBorder="1" applyAlignment="1" applyProtection="1">
      <alignment horizontal="center" vertical="center" wrapText="1"/>
    </xf>
    <xf numFmtId="0" fontId="47" fillId="25" borderId="39" xfId="0" applyFont="1" applyFill="1" applyBorder="1" applyAlignment="1" applyProtection="1">
      <alignment horizontal="center" vertical="center" wrapText="1"/>
    </xf>
    <xf numFmtId="0" fontId="36" fillId="0" borderId="37" xfId="0" applyFont="1" applyBorder="1" applyAlignment="1" applyProtection="1">
      <alignment horizontal="center" vertical="center" wrapText="1"/>
    </xf>
    <xf numFmtId="0" fontId="47" fillId="25" borderId="78" xfId="0" applyFont="1" applyFill="1" applyBorder="1" applyAlignment="1">
      <alignment horizontal="center" vertical="center" wrapText="1"/>
    </xf>
    <xf numFmtId="0" fontId="47" fillId="25" borderId="73" xfId="0" applyFont="1" applyFill="1" applyBorder="1" applyAlignment="1">
      <alignment horizontal="center" vertical="center" wrapText="1"/>
    </xf>
    <xf numFmtId="0" fontId="47" fillId="25" borderId="25" xfId="0" applyFont="1" applyFill="1" applyBorder="1" applyAlignment="1">
      <alignment horizontal="center" vertical="center" wrapText="1"/>
    </xf>
    <xf numFmtId="0" fontId="47" fillId="25" borderId="79" xfId="0" applyFont="1" applyFill="1" applyBorder="1" applyAlignment="1" applyProtection="1">
      <alignment horizontal="center" vertical="center" wrapText="1"/>
    </xf>
    <xf numFmtId="0" fontId="47" fillId="25" borderId="27" xfId="0" applyFont="1" applyFill="1" applyBorder="1" applyAlignment="1">
      <alignment horizontal="center" vertical="center" wrapText="1"/>
    </xf>
    <xf numFmtId="0" fontId="6" fillId="0" borderId="0" xfId="58" applyFont="1" applyFill="1" applyBorder="1" applyAlignment="1">
      <alignment horizontal="left" wrapText="1"/>
    </xf>
    <xf numFmtId="0" fontId="47" fillId="25" borderId="79" xfId="0" applyFont="1" applyFill="1" applyBorder="1" applyAlignment="1">
      <alignment horizontal="center" vertical="center" wrapText="1"/>
    </xf>
    <xf numFmtId="0" fontId="47" fillId="25" borderId="23" xfId="0" applyFont="1" applyFill="1" applyBorder="1" applyAlignment="1">
      <alignment horizontal="center" vertical="center" wrapText="1"/>
    </xf>
    <xf numFmtId="0" fontId="47" fillId="25" borderId="80" xfId="0" applyFont="1" applyFill="1" applyBorder="1" applyAlignment="1">
      <alignment horizontal="center" vertical="center" wrapText="1"/>
    </xf>
    <xf numFmtId="0" fontId="47" fillId="25" borderId="3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left" vertical="center" wrapText="1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alculation 2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vínculo" xfId="35" builtinId="8"/>
    <cellStyle name="Hipervínculo 2" xfId="36"/>
    <cellStyle name="Input" xfId="37"/>
    <cellStyle name="Input 2" xfId="38"/>
    <cellStyle name="Linked Cell" xfId="39"/>
    <cellStyle name="Millares" xfId="40" builtinId="3"/>
    <cellStyle name="Millares 2" xfId="41"/>
    <cellStyle name="Millares 2 2" xfId="42"/>
    <cellStyle name="Millares 2 3" xfId="43"/>
    <cellStyle name="Millares 3" xfId="44"/>
    <cellStyle name="Millares 3 2" xfId="45"/>
    <cellStyle name="Millares 4" xfId="46"/>
    <cellStyle name="Millares 5" xfId="47"/>
    <cellStyle name="Millares 5 2" xfId="48"/>
    <cellStyle name="Millares 6" xfId="49"/>
    <cellStyle name="Millares 6 2" xfId="50"/>
    <cellStyle name="Millares 7" xfId="51"/>
    <cellStyle name="Millares 8" xfId="52"/>
    <cellStyle name="Millares 9" xfId="53"/>
    <cellStyle name="Neutral 2" xfId="54"/>
    <cellStyle name="Normal" xfId="0" builtinId="0"/>
    <cellStyle name="Normal 2" xfId="55"/>
    <cellStyle name="Normal 2 2" xfId="56"/>
    <cellStyle name="Normal 2 2 2" xfId="57"/>
    <cellStyle name="Normal 2 2 3" xfId="58"/>
    <cellStyle name="Normal 2 3" xfId="59"/>
    <cellStyle name="Normal 2 4" xfId="60"/>
    <cellStyle name="Normal 3" xfId="61"/>
    <cellStyle name="Normal 3 2" xfId="82"/>
    <cellStyle name="Normal 4" xfId="62"/>
    <cellStyle name="Normal 4 2" xfId="63"/>
    <cellStyle name="Normal 4 3" xfId="64"/>
    <cellStyle name="Normal 4 4" xfId="65"/>
    <cellStyle name="Normal 5" xfId="66"/>
    <cellStyle name="Normal 5 2" xfId="67"/>
    <cellStyle name="Normal 5 3" xfId="68"/>
    <cellStyle name="Normal 6" xfId="69"/>
    <cellStyle name="Normal 6 2" xfId="70"/>
    <cellStyle name="Normal 7" xfId="81"/>
    <cellStyle name="Normal 8" xfId="71"/>
    <cellStyle name="Normal_Cuadro 3 Pmá" xfId="72"/>
    <cellStyle name="Note" xfId="73"/>
    <cellStyle name="Note 2" xfId="74"/>
    <cellStyle name="Output" xfId="75"/>
    <cellStyle name="Output 2" xfId="76"/>
    <cellStyle name="Title" xfId="77"/>
    <cellStyle name="Total 2" xfId="78"/>
    <cellStyle name="Total 2 2" xfId="79"/>
    <cellStyle name="Warning Text" xfId="80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00FFCC"/>
      <rgbColor rgb="00FF99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'[1]1'!#REF!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5351264"/>
        <c:axId val="-315352896"/>
      </c:lineChart>
      <c:catAx>
        <c:axId val="-3153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5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1535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51264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'[1]1'!#REF!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5358336"/>
        <c:axId val="-315371936"/>
      </c:lineChart>
      <c:catAx>
        <c:axId val="-3153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7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1537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5833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/>
              <a:t>VARIACIÓN PORCENTUAL ANUAL DEL VALOR AGREGADO BRUTO EN LA REPÚBLICA, SEGÚN SECTOR ECONÓMICO: AÑOS 2019-18 A 2023-22</a:t>
            </a:r>
          </a:p>
        </c:rich>
      </c:tx>
      <c:layout>
        <c:manualLayout>
          <c:xMode val="edge"/>
          <c:yMode val="edge"/>
          <c:x val="0.13439820022497187"/>
          <c:y val="4.6455546768444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601098315479296"/>
          <c:y val="0.1833839918946302"/>
          <c:w val="0.83278688524590161"/>
          <c:h val="0.60001463063671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1'!$B$12</c:f>
              <c:strCache>
                <c:ptCount val="1"/>
                <c:pt idx="0">
                  <c:v>Primario (Extractivo)</c:v>
                </c:pt>
              </c:strCache>
            </c:strRef>
          </c:tx>
          <c:spPr>
            <a:solidFill>
              <a:srgbClr val="0F243E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</c:dPt>
          <c:cat>
            <c:strRef>
              <c:f>'GRÁFICA 1'!$C$11:$G$11</c:f>
              <c:strCache>
                <c:ptCount val="5"/>
                <c:pt idx="0">
                  <c:v>2019-18</c:v>
                </c:pt>
                <c:pt idx="1">
                  <c:v>2020-19 </c:v>
                </c:pt>
                <c:pt idx="2">
                  <c:v>2021-20 </c:v>
                </c:pt>
                <c:pt idx="3">
                  <c:v>2022-21 </c:v>
                </c:pt>
                <c:pt idx="4">
                  <c:v>2023-22 (P)</c:v>
                </c:pt>
              </c:strCache>
            </c:strRef>
          </c:cat>
          <c:val>
            <c:numRef>
              <c:f>'GRÁFICA 1'!$C$12:$G$12</c:f>
              <c:numCache>
                <c:formatCode>0.0</c:formatCode>
                <c:ptCount val="5"/>
                <c:pt idx="0">
                  <c:v>11.936544005070715</c:v>
                </c:pt>
                <c:pt idx="1">
                  <c:v>12.477947231086659</c:v>
                </c:pt>
                <c:pt idx="2">
                  <c:v>47.196847595804456</c:v>
                </c:pt>
                <c:pt idx="3">
                  <c:v>4.390468365504546</c:v>
                </c:pt>
                <c:pt idx="4">
                  <c:v>-5.4986256446901507</c:v>
                </c:pt>
              </c:numCache>
            </c:numRef>
          </c:val>
        </c:ser>
        <c:ser>
          <c:idx val="1"/>
          <c:order val="1"/>
          <c:tx>
            <c:strRef>
              <c:f>'GRÁFICA 1'!$B$13</c:f>
              <c:strCache>
                <c:ptCount val="1"/>
                <c:pt idx="0">
                  <c:v>Secundario (Transformación)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1'!$C$11:$G$11</c:f>
              <c:strCache>
                <c:ptCount val="5"/>
                <c:pt idx="0">
                  <c:v>2019-18</c:v>
                </c:pt>
                <c:pt idx="1">
                  <c:v>2020-19 </c:v>
                </c:pt>
                <c:pt idx="2">
                  <c:v>2021-20 </c:v>
                </c:pt>
                <c:pt idx="3">
                  <c:v>2022-21 </c:v>
                </c:pt>
                <c:pt idx="4">
                  <c:v>2023-22 (P)</c:v>
                </c:pt>
              </c:strCache>
            </c:strRef>
          </c:cat>
          <c:val>
            <c:numRef>
              <c:f>'GRÁFICA 1'!$C$13:$G$13</c:f>
              <c:numCache>
                <c:formatCode>0.0</c:formatCode>
                <c:ptCount val="5"/>
                <c:pt idx="0">
                  <c:v>0.5959739360528431</c:v>
                </c:pt>
                <c:pt idx="1">
                  <c:v>-38.035708505484919</c:v>
                </c:pt>
                <c:pt idx="2">
                  <c:v>21.718637561751336</c:v>
                </c:pt>
                <c:pt idx="3">
                  <c:v>13.893840073813379</c:v>
                </c:pt>
                <c:pt idx="4">
                  <c:v>14.408418167850385</c:v>
                </c:pt>
              </c:numCache>
            </c:numRef>
          </c:val>
        </c:ser>
        <c:ser>
          <c:idx val="2"/>
          <c:order val="2"/>
          <c:tx>
            <c:strRef>
              <c:f>'GRÁFICA 1'!$B$14</c:f>
              <c:strCache>
                <c:ptCount val="1"/>
                <c:pt idx="0">
                  <c:v>Terciario (Servicios)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'GRÁFICA 1'!$C$11:$G$11</c:f>
              <c:strCache>
                <c:ptCount val="5"/>
                <c:pt idx="0">
                  <c:v>2019-18</c:v>
                </c:pt>
                <c:pt idx="1">
                  <c:v>2020-19 </c:v>
                </c:pt>
                <c:pt idx="2">
                  <c:v>2021-20 </c:v>
                </c:pt>
                <c:pt idx="3">
                  <c:v>2022-21 </c:v>
                </c:pt>
                <c:pt idx="4">
                  <c:v>2023-22 (P)</c:v>
                </c:pt>
              </c:strCache>
            </c:strRef>
          </c:cat>
          <c:val>
            <c:numRef>
              <c:f>'GRÁFICA 1'!$C$14:$G$14</c:f>
              <c:numCache>
                <c:formatCode>0.0</c:formatCode>
                <c:ptCount val="5"/>
                <c:pt idx="0">
                  <c:v>3.8762586718387837</c:v>
                </c:pt>
                <c:pt idx="1">
                  <c:v>-10.577150227314007</c:v>
                </c:pt>
                <c:pt idx="2">
                  <c:v>12.412759069921293</c:v>
                </c:pt>
                <c:pt idx="3">
                  <c:v>10.517314329272835</c:v>
                </c:pt>
                <c:pt idx="4">
                  <c:v>5.9636809179980759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5343648"/>
        <c:axId val="-315352352"/>
      </c:barChart>
      <c:lineChart>
        <c:grouping val="standard"/>
        <c:varyColors val="0"/>
        <c:ser>
          <c:idx val="3"/>
          <c:order val="3"/>
          <c:tx>
            <c:strRef>
              <c:f>'GRÁFICA 1'!$B$15</c:f>
              <c:strCache>
                <c:ptCount val="1"/>
                <c:pt idx="0">
                  <c:v>Valor Agregado Bruto a precios  básicos </c:v>
                </c:pt>
              </c:strCache>
            </c:strRef>
          </c:tx>
          <c:spPr>
            <a:ln w="38100" cap="flat" cmpd="sng" algn="ctr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92D050"/>
              </a:solidFill>
              <a:ln w="38100" cap="flat" cmpd="sng" algn="ctr">
                <a:solidFill>
                  <a:srgbClr val="92D050"/>
                </a:solidFill>
                <a:prstDash val="solid"/>
              </a:ln>
              <a:effectLst/>
            </c:spPr>
          </c:marker>
          <c:val>
            <c:numRef>
              <c:f>'GRÁFICA 1'!$C$15:$G$15</c:f>
              <c:numCache>
                <c:formatCode>0.0</c:formatCode>
                <c:ptCount val="5"/>
                <c:pt idx="0">
                  <c:v>3.2678525310957838</c:v>
                </c:pt>
                <c:pt idx="1">
                  <c:v>-17.247323102106932</c:v>
                </c:pt>
                <c:pt idx="2">
                  <c:v>16.330049353137795</c:v>
                </c:pt>
                <c:pt idx="3">
                  <c:v>10.88415761384735</c:v>
                </c:pt>
                <c:pt idx="4">
                  <c:v>7.2213606987388061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5343648"/>
        <c:axId val="-315352352"/>
      </c:lineChart>
      <c:catAx>
        <c:axId val="-315343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8012794101435863"/>
              <c:y val="0.85005349828974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315352352"/>
        <c:crosses val="autoZero"/>
        <c:auto val="1"/>
        <c:lblAlgn val="ctr"/>
        <c:lblOffset val="100"/>
        <c:noMultiLvlLbl val="0"/>
      </c:catAx>
      <c:valAx>
        <c:axId val="-315352352"/>
        <c:scaling>
          <c:orientation val="minMax"/>
          <c:max val="50"/>
          <c:min val="-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2.8709750043459551E-2"/>
              <c:y val="0.4011822919479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31534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71501933603E-2"/>
          <c:y val="0.90445602301055195"/>
          <c:w val="0.89999989948066128"/>
          <c:h val="3.4840690855450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62992125984251968" r="0.62992125984251968" t="0.74803149606299213" header="0.31496062992125984" footer="0.31496062992125984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5349632"/>
        <c:axId val="-315343104"/>
      </c:lineChart>
      <c:catAx>
        <c:axId val="-3153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4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1534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49632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5375200"/>
        <c:axId val="-315374656"/>
      </c:lineChart>
      <c:catAx>
        <c:axId val="-3153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7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1537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1537520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PESO DEL VALOR AGREGADO BRUTO A PRECIOS BÁSICOS EN EL PIB A PRECIOS </a:t>
            </a:r>
          </a:p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COMPRADOR,</a:t>
            </a: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LA REPÚBLICA:</a:t>
            </a: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2018-23</a:t>
            </a:r>
          </a:p>
        </c:rich>
      </c:tx>
      <c:layout>
        <c:manualLayout>
          <c:xMode val="edge"/>
          <c:yMode val="edge"/>
          <c:x val="0.15811941214499156"/>
          <c:y val="5.646728495463374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 w="9525">
          <a:noFill/>
        </a:ln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9950979771239"/>
          <c:y val="0.17885753044914329"/>
          <c:w val="0.77422564748538714"/>
          <c:h val="0.65474575678040237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'GRÁFICA 2'!$A$54</c:f>
              <c:strCache>
                <c:ptCount val="1"/>
                <c:pt idx="0">
                  <c:v>VAB a precios básicos </c:v>
                </c:pt>
              </c:strCache>
            </c:strRef>
          </c:tx>
          <c:spPr>
            <a:solidFill>
              <a:srgbClr val="4F81BD">
                <a:lumMod val="40000"/>
                <a:lumOff val="60000"/>
              </a:srgbClr>
            </a:solidFill>
            <a:ln>
              <a:noFill/>
            </a:ln>
            <a:effectLst>
              <a:outerShdw blurRad="165100" dir="5400000" algn="ctr" rotWithShape="0">
                <a:schemeClr val="tx1"/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Pt>
            <c:idx val="0"/>
            <c:invertIfNegative val="0"/>
            <c:bubble3D val="0"/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2'!$B$53:$G$53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 (P)</c:v>
                </c:pt>
              </c:strCache>
            </c:strRef>
          </c:cat>
          <c:val>
            <c:numRef>
              <c:f>'GRÁFICA 2'!$B$54:$G$54</c:f>
              <c:numCache>
                <c:formatCode>_ * #,##0.0_ ;_ * \-#,##0.0_ ;_ * "-"??_ ;_ @_ </c:formatCode>
                <c:ptCount val="6"/>
                <c:pt idx="0">
                  <c:v>96.584339770753644</c:v>
                </c:pt>
                <c:pt idx="1">
                  <c:v>96.738705804249818</c:v>
                </c:pt>
                <c:pt idx="2">
                  <c:v>97.414293979728185</c:v>
                </c:pt>
                <c:pt idx="3">
                  <c:v>97.299642623992881</c:v>
                </c:pt>
                <c:pt idx="4">
                  <c:v>97.164355522089409</c:v>
                </c:pt>
                <c:pt idx="5">
                  <c:v>97.214250622308228</c:v>
                </c:pt>
              </c:numCache>
            </c:numRef>
          </c:val>
        </c:ser>
        <c:ser>
          <c:idx val="1"/>
          <c:order val="1"/>
          <c:tx>
            <c:strRef>
              <c:f>'GRÁFICA 2'!$A$55</c:f>
              <c:strCache>
                <c:ptCount val="1"/>
                <c:pt idx="0">
                  <c:v>Diferencia sobre el PIB a precios de comprador</c:v>
                </c:pt>
              </c:strCache>
            </c:strRef>
          </c:tx>
          <c:spPr>
            <a:solidFill>
              <a:srgbClr val="1F497D">
                <a:alpha val="94000"/>
              </a:srgb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2'!$B$53:$G$53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 (P)</c:v>
                </c:pt>
              </c:strCache>
            </c:strRef>
          </c:cat>
          <c:val>
            <c:numRef>
              <c:f>'GRÁFICA 2'!$B$55:$G$55</c:f>
              <c:numCache>
                <c:formatCode>_ * #,##0.0_ ;_ * \-#,##0.0_ ;_ * "-"??_ ;_ @_ </c:formatCode>
                <c:ptCount val="6"/>
                <c:pt idx="0">
                  <c:v>3.4156602292463618</c:v>
                </c:pt>
                <c:pt idx="1">
                  <c:v>3.2612941957501813</c:v>
                </c:pt>
                <c:pt idx="2">
                  <c:v>2.5547675466440771</c:v>
                </c:pt>
                <c:pt idx="3">
                  <c:v>2.6723430308340768</c:v>
                </c:pt>
                <c:pt idx="4">
                  <c:v>2.8074372173181517</c:v>
                </c:pt>
                <c:pt idx="5">
                  <c:v>2.7580832424834627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gapDepth val="337"/>
        <c:shape val="box"/>
        <c:axId val="-315360512"/>
        <c:axId val="-315363776"/>
        <c:axId val="0"/>
      </c:bar3DChart>
      <c:catAx>
        <c:axId val="-31536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455977940645625"/>
              <c:y val="0.876890033068711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315363776"/>
        <c:crosses val="autoZero"/>
        <c:auto val="1"/>
        <c:lblAlgn val="ctr"/>
        <c:lblOffset val="100"/>
        <c:noMultiLvlLbl val="0"/>
      </c:catAx>
      <c:valAx>
        <c:axId val="-31536377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Peso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315360512"/>
        <c:crosses val="autoZero"/>
        <c:crossBetween val="between"/>
        <c:majorUnit val="0.1"/>
        <c:minorUnit val="2.0000000000000004E-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cap="flat">
      <a:noFill/>
    </a:ln>
    <a:effectLst>
      <a:softEdge rad="0"/>
    </a:effectLst>
    <a:scene3d>
      <a:camera prst="orthographicFront"/>
      <a:lightRig rig="threePt" dir="t"/>
    </a:scene3d>
    <a:sp3d>
      <a:bevelT w="0" h="0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171450</xdr:rowOff>
    </xdr:from>
    <xdr:to>
      <xdr:col>0</xdr:col>
      <xdr:colOff>0</xdr:colOff>
      <xdr:row>123</xdr:row>
      <xdr:rowOff>0</xdr:rowOff>
    </xdr:to>
    <xdr:graphicFrame macro="">
      <xdr:nvGraphicFramePr>
        <xdr:cNvPr id="95848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171450</xdr:rowOff>
    </xdr:from>
    <xdr:to>
      <xdr:col>0</xdr:col>
      <xdr:colOff>0</xdr:colOff>
      <xdr:row>127</xdr:row>
      <xdr:rowOff>0</xdr:rowOff>
    </xdr:to>
    <xdr:graphicFrame macro="">
      <xdr:nvGraphicFramePr>
        <xdr:cNvPr id="95848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1</xdr:row>
      <xdr:rowOff>3174</xdr:rowOff>
    </xdr:from>
    <xdr:to>
      <xdr:col>11</xdr:col>
      <xdr:colOff>57150</xdr:colOff>
      <xdr:row>38</xdr:row>
      <xdr:rowOff>9524</xdr:rowOff>
    </xdr:to>
    <xdr:graphicFrame macro="">
      <xdr:nvGraphicFramePr>
        <xdr:cNvPr id="8296964" name="Gráfico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0.50508</cdr:x>
      <cdr:y>0.93375</cdr:y>
    </cdr:from>
    <cdr:to>
      <cdr:x>0.56081</cdr:x>
      <cdr:y>0.961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126" y="5943974"/>
          <a:ext cx="479346" cy="200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95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171450</xdr:rowOff>
    </xdr:from>
    <xdr:to>
      <xdr:col>0</xdr:col>
      <xdr:colOff>0</xdr:colOff>
      <xdr:row>123</xdr:row>
      <xdr:rowOff>0</xdr:rowOff>
    </xdr:to>
    <xdr:graphicFrame macro="">
      <xdr:nvGraphicFramePr>
        <xdr:cNvPr id="95899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171450</xdr:rowOff>
    </xdr:from>
    <xdr:to>
      <xdr:col>0</xdr:col>
      <xdr:colOff>0</xdr:colOff>
      <xdr:row>127</xdr:row>
      <xdr:rowOff>0</xdr:rowOff>
    </xdr:to>
    <xdr:graphicFrame macro="">
      <xdr:nvGraphicFramePr>
        <xdr:cNvPr id="95899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85725</xdr:rowOff>
    </xdr:from>
    <xdr:to>
      <xdr:col>8</xdr:col>
      <xdr:colOff>600075</xdr:colOff>
      <xdr:row>42</xdr:row>
      <xdr:rowOff>133350</xdr:rowOff>
    </xdr:to>
    <xdr:graphicFrame macro="">
      <xdr:nvGraphicFramePr>
        <xdr:cNvPr id="974649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DEPARTAMENTO\PUBLICAC\INGRESO\Panama%20en%20Cifras%20para%20usuarios%20342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a 2"/>
      <sheetName val="6"/>
      <sheetName val="7"/>
      <sheetName val="8"/>
      <sheetName val="9"/>
      <sheetName val="Dat g2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9"/>
  <sheetViews>
    <sheetView showGridLines="0" tabSelected="1" showWhiteSpace="0" zoomScaleNormal="100" workbookViewId="0"/>
  </sheetViews>
  <sheetFormatPr baseColWidth="10" defaultRowHeight="12.75"/>
  <cols>
    <col min="1" max="1" width="2.7109375" style="48" customWidth="1"/>
    <col min="2" max="2" width="2.140625" style="48" customWidth="1"/>
    <col min="3" max="3" width="12.140625" style="48" customWidth="1"/>
    <col min="4" max="4" width="98.28515625" style="48" customWidth="1"/>
    <col min="5" max="5" width="2.28515625" style="48" customWidth="1"/>
    <col min="6" max="16384" width="11.42578125" style="48"/>
  </cols>
  <sheetData>
    <row r="1" spans="1:12" ht="15.75">
      <c r="A1" s="184"/>
      <c r="B1" s="184"/>
      <c r="C1" s="185"/>
      <c r="D1" s="185"/>
    </row>
    <row r="2" spans="1:12" ht="12" customHeight="1" thickBot="1">
      <c r="A2" s="184"/>
      <c r="B2" s="192"/>
      <c r="C2" s="193"/>
      <c r="D2" s="193"/>
      <c r="E2" s="189"/>
    </row>
    <row r="3" spans="1:12" ht="21.75" customHeight="1" thickTop="1">
      <c r="A3" s="186"/>
      <c r="B3" s="194"/>
      <c r="C3" s="292" t="s">
        <v>30</v>
      </c>
      <c r="D3" s="293"/>
      <c r="E3" s="189"/>
    </row>
    <row r="4" spans="1:12" ht="21.75" customHeight="1">
      <c r="A4" s="186"/>
      <c r="B4" s="194"/>
      <c r="C4" s="294" t="s">
        <v>28</v>
      </c>
      <c r="D4" s="295"/>
      <c r="E4" s="189"/>
    </row>
    <row r="5" spans="1:12" ht="21.75" customHeight="1">
      <c r="A5" s="186"/>
      <c r="B5" s="194"/>
      <c r="C5" s="296" t="s">
        <v>29</v>
      </c>
      <c r="D5" s="297"/>
      <c r="E5" s="189"/>
    </row>
    <row r="6" spans="1:12" ht="21.75" customHeight="1">
      <c r="A6" s="186"/>
      <c r="B6" s="194"/>
      <c r="C6" s="298" t="s">
        <v>73</v>
      </c>
      <c r="D6" s="299"/>
      <c r="E6" s="189"/>
    </row>
    <row r="7" spans="1:12" ht="21.75" customHeight="1" thickBot="1">
      <c r="A7" s="186"/>
      <c r="B7" s="194"/>
      <c r="C7" s="300" t="s">
        <v>33</v>
      </c>
      <c r="D7" s="301"/>
      <c r="E7" s="189"/>
    </row>
    <row r="8" spans="1:12" ht="25.5" customHeight="1" thickTop="1" thickBot="1">
      <c r="A8" s="186"/>
      <c r="B8" s="194"/>
      <c r="C8" s="199" t="s">
        <v>134</v>
      </c>
      <c r="D8" s="200" t="s">
        <v>74</v>
      </c>
      <c r="E8" s="189"/>
    </row>
    <row r="9" spans="1:12" ht="37.5" customHeight="1" thickTop="1">
      <c r="A9" s="187"/>
      <c r="B9" s="195"/>
      <c r="C9" s="265">
        <v>1</v>
      </c>
      <c r="D9" s="290" t="s">
        <v>140</v>
      </c>
      <c r="E9" s="189"/>
      <c r="G9" s="197"/>
    </row>
    <row r="10" spans="1:12" ht="37.5" customHeight="1">
      <c r="A10" s="187"/>
      <c r="B10" s="195"/>
      <c r="C10" s="266">
        <v>2</v>
      </c>
      <c r="D10" s="291" t="s">
        <v>265</v>
      </c>
      <c r="E10" s="189"/>
      <c r="G10" s="197"/>
    </row>
    <row r="11" spans="1:12" s="183" customFormat="1" ht="37.5" customHeight="1">
      <c r="A11" s="188"/>
      <c r="B11" s="196"/>
      <c r="C11" s="266" t="s">
        <v>153</v>
      </c>
      <c r="D11" s="267" t="s">
        <v>103</v>
      </c>
      <c r="E11" s="190"/>
      <c r="G11" s="198"/>
    </row>
    <row r="12" spans="1:12" ht="37.5" customHeight="1">
      <c r="A12" s="187"/>
      <c r="B12" s="195"/>
      <c r="C12" s="266">
        <v>3</v>
      </c>
      <c r="D12" s="291" t="s">
        <v>145</v>
      </c>
      <c r="E12" s="191"/>
      <c r="F12" s="181"/>
      <c r="G12" s="181"/>
      <c r="H12" s="181"/>
      <c r="I12" s="181"/>
      <c r="J12" s="181"/>
      <c r="K12" s="181"/>
      <c r="L12" s="181"/>
    </row>
    <row r="13" spans="1:12" ht="37.5" customHeight="1">
      <c r="A13" s="187"/>
      <c r="B13" s="195"/>
      <c r="C13" s="266">
        <v>4</v>
      </c>
      <c r="D13" s="291" t="s">
        <v>266</v>
      </c>
      <c r="E13" s="189"/>
      <c r="G13" s="197"/>
    </row>
    <row r="14" spans="1:12" ht="37.5" customHeight="1">
      <c r="A14" s="187"/>
      <c r="B14" s="195"/>
      <c r="C14" s="266" t="s">
        <v>154</v>
      </c>
      <c r="D14" s="267" t="s">
        <v>104</v>
      </c>
      <c r="E14" s="189"/>
      <c r="G14" s="197"/>
    </row>
    <row r="15" spans="1:12" ht="37.5" customHeight="1">
      <c r="A15" s="187"/>
      <c r="B15" s="195"/>
      <c r="C15" s="268"/>
      <c r="D15" s="269" t="s">
        <v>101</v>
      </c>
      <c r="E15" s="189"/>
      <c r="G15" s="197"/>
    </row>
    <row r="16" spans="1:12" ht="37.5" customHeight="1" thickBot="1">
      <c r="A16" s="187"/>
      <c r="B16" s="195"/>
      <c r="C16" s="270"/>
      <c r="D16" s="286" t="s">
        <v>102</v>
      </c>
      <c r="E16" s="189"/>
      <c r="G16" s="197"/>
    </row>
    <row r="17" spans="2:7" ht="13.5" thickTop="1">
      <c r="B17" s="189"/>
      <c r="C17" s="189"/>
      <c r="D17" s="189"/>
      <c r="E17" s="189"/>
      <c r="G17" s="197"/>
    </row>
    <row r="18" spans="2:7">
      <c r="G18" s="197"/>
    </row>
    <row r="19" spans="2:7">
      <c r="G19" s="197"/>
    </row>
  </sheetData>
  <mergeCells count="5">
    <mergeCell ref="C3:D3"/>
    <mergeCell ref="C4:D4"/>
    <mergeCell ref="C5:D5"/>
    <mergeCell ref="C6:D6"/>
    <mergeCell ref="C7:D7"/>
  </mergeCells>
  <hyperlinks>
    <hyperlink ref="D11" location="'GRÁFICA 1'!A1" display="'GRÁFICA 1'!A1"/>
    <hyperlink ref="D9" location="'Cuadro 1'!A1" display="Valor Agregado Bruto a precios básicos y su variación porcentual en la República, según sector económico, a precios corrientes: Años 2018-23"/>
    <hyperlink ref="D10" location="'Cuadro 2'!A1" display="Valor Agregado Bruto a precios básicos y su variación y composición porcentual en la República, según sector económico y categoría de actividad económica, a precios corrientes: Años 2018-23"/>
    <hyperlink ref="D14" location="'GRÁFICA 2'!A1" display=" Peso del Valor Agregado Bruto a precios básicos en el PIB a precios de comprador en la República: años 2018-2023"/>
    <hyperlink ref="D12" location="'Cuadro 3'!A1" display="Valor Agregado Bruto a precios básicos y su variación porcentual en la República, según sector económico, a precios constantes: Años 2018-23"/>
    <hyperlink ref="D13" location="'Cuadro 4'!A1" display="Valor Agregado Bruto a precios básicos y su variación y composición porcentual en la República, según sector económico y categoría de actividad económica, a precios constantes: Años 2018-23"/>
    <hyperlink ref="D15" location="Tabla!A1" display="Tabla de datos"/>
    <hyperlink ref="C14" location="'GRÁFICA 2'!A1" display="Gráfica 2"/>
    <hyperlink ref="C13" location="'Cuadro 4'!A1" display="'Cuadro 4'!A1"/>
    <hyperlink ref="C12" location="'Cuadro 3'!A1" display="'Cuadro 3'!A1"/>
    <hyperlink ref="C11" location="'GRÁFICA 1'!A1" display="Gráfica 1"/>
    <hyperlink ref="C10" location="'Cuadro 2'!A1" display="'Cuadro 2'!A1"/>
    <hyperlink ref="C9" location="'Cuadro 1'!A1" display="'Cuadro 1'!A1"/>
    <hyperlink ref="D16" location="Diccionario!A1" display="Diccionario de datos"/>
  </hyperlinks>
  <printOptions horizontalCentered="1"/>
  <pageMargins left="0.31496062992125984" right="0.31496062992125984" top="0.74803149606299213" bottom="0.19685039370078741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67"/>
  <sheetViews>
    <sheetView showGridLines="0" zoomScaleNormal="100" workbookViewId="0">
      <pane ySplit="7" topLeftCell="A8" activePane="bottomLeft" state="frozen"/>
      <selection pane="bottomLeft"/>
    </sheetView>
  </sheetViews>
  <sheetFormatPr baseColWidth="10" defaultColWidth="9.7109375" defaultRowHeight="15"/>
  <cols>
    <col min="1" max="1" width="50.7109375" style="1" customWidth="1"/>
    <col min="2" max="12" width="11.28515625" style="1" customWidth="1"/>
    <col min="13" max="13" width="9.85546875" style="1" bestFit="1" customWidth="1"/>
    <col min="14" max="14" width="11.28515625" style="1" bestFit="1" customWidth="1"/>
    <col min="15" max="18" width="9.85546875" style="1" bestFit="1" customWidth="1"/>
    <col min="19" max="28" width="11.7109375" style="1" bestFit="1" customWidth="1"/>
    <col min="29" max="16384" width="9.7109375" style="1"/>
  </cols>
  <sheetData>
    <row r="1" spans="1:28" s="5" customFormat="1" ht="19.5" customHeight="1" thickBot="1">
      <c r="A1" s="224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8" s="5" customFormat="1" ht="19.5" customHeight="1" thickTop="1">
      <c r="A2" s="225" t="s">
        <v>142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28" s="5" customFormat="1" ht="19.5" customHeight="1">
      <c r="A3" s="226" t="s">
        <v>83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28" s="5" customFormat="1" ht="19.5" customHeight="1">
      <c r="A4" s="226" t="s">
        <v>84</v>
      </c>
      <c r="B4" s="77"/>
      <c r="C4" s="77"/>
      <c r="D4" s="77"/>
      <c r="E4" s="77"/>
      <c r="F4" s="77"/>
      <c r="G4" s="77"/>
      <c r="H4" s="77"/>
      <c r="I4" s="77"/>
      <c r="J4" s="77"/>
      <c r="L4" s="98" t="s">
        <v>85</v>
      </c>
    </row>
    <row r="5" spans="1:28" s="5" customFormat="1" ht="15.75" customHeight="1" thickBot="1">
      <c r="A5" s="22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28" ht="30.75" customHeight="1" thickTop="1">
      <c r="A6" s="303" t="s">
        <v>75</v>
      </c>
      <c r="B6" s="307" t="s">
        <v>92</v>
      </c>
      <c r="C6" s="306"/>
      <c r="D6" s="306"/>
      <c r="E6" s="306"/>
      <c r="F6" s="306"/>
      <c r="G6" s="306"/>
      <c r="H6" s="305" t="s">
        <v>24</v>
      </c>
      <c r="I6" s="306"/>
      <c r="J6" s="306"/>
      <c r="K6" s="306"/>
      <c r="L6" s="306"/>
      <c r="M6" s="35"/>
      <c r="N6" s="35"/>
    </row>
    <row r="7" spans="1:28" ht="30.75" customHeight="1" thickBot="1">
      <c r="A7" s="304"/>
      <c r="B7" s="54">
        <v>2018</v>
      </c>
      <c r="C7" s="54">
        <v>2019</v>
      </c>
      <c r="D7" s="54">
        <v>2020</v>
      </c>
      <c r="E7" s="54">
        <v>2021</v>
      </c>
      <c r="F7" s="54">
        <v>2022</v>
      </c>
      <c r="G7" s="58" t="s">
        <v>76</v>
      </c>
      <c r="H7" s="99" t="s">
        <v>77</v>
      </c>
      <c r="I7" s="55" t="s">
        <v>78</v>
      </c>
      <c r="J7" s="56" t="s">
        <v>79</v>
      </c>
      <c r="K7" s="57" t="s">
        <v>98</v>
      </c>
      <c r="L7" s="57" t="s">
        <v>80</v>
      </c>
      <c r="M7" s="43"/>
      <c r="N7" s="35"/>
    </row>
    <row r="8" spans="1:28" ht="30.75" customHeight="1" thickTop="1">
      <c r="A8" s="201" t="s">
        <v>18</v>
      </c>
      <c r="B8" s="222">
        <f>SUMIFS(Tabla!$F:$F,Tabla!$A:$A,B$7,Tabla!$H:$H,"I",Tabla!$G:$G,"C")</f>
        <v>2495.2722264767153</v>
      </c>
      <c r="C8" s="222">
        <f>SUMIFS(Tabla!$F:$F,Tabla!$A:$A,C$7,Tabla!$H:$H,"I",Tabla!$G:$G,"C")</f>
        <v>2765.5463845752579</v>
      </c>
      <c r="D8" s="69">
        <f>SUMIFS(Tabla!$F:$F,Tabla!$A:$A,D$7,Tabla!$H:$H,"I",Tabla!$G:$G,"C")</f>
        <v>3042.5763050332016</v>
      </c>
      <c r="E8" s="69">
        <f>SUMIFS(Tabla!$F:$F,Tabla!$A:$A,E$7,Tabla!$H:$H,"I",Tabla!$G:$G,"C")</f>
        <v>4441.918010065463</v>
      </c>
      <c r="F8" s="69">
        <f>SUMIFS(Tabla!$F:$F,Tabla!$A:$A,F$7,Tabla!$H:$H,"I",Tabla!$G:$G,"C")</f>
        <v>4704.2733876303901</v>
      </c>
      <c r="G8" s="70">
        <f>SUMIFS(Tabla!$F:$F,Tabla!$A:$A,G$7,Tabla!$H:$H,"I",Tabla!$G:$G,"C")</f>
        <v>4588.0926645232366</v>
      </c>
      <c r="H8" s="101">
        <f>+C8/B8*100-100</f>
        <v>10.831449780538179</v>
      </c>
      <c r="I8" s="102">
        <f t="shared" ref="I8:L8" si="0">+D8/C8*100-100</f>
        <v>10.017185826391085</v>
      </c>
      <c r="J8" s="102">
        <f t="shared" si="0"/>
        <v>45.992000355665397</v>
      </c>
      <c r="K8" s="102">
        <f t="shared" si="0"/>
        <v>5.9063534484523359</v>
      </c>
      <c r="L8" s="103">
        <f t="shared" si="0"/>
        <v>-2.4696847639136763</v>
      </c>
      <c r="M8" s="202"/>
      <c r="N8" s="36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30.75" customHeight="1">
      <c r="A9" s="201" t="s">
        <v>19</v>
      </c>
      <c r="B9" s="69">
        <f>SUMIFS(Tabla!$F:$F,Tabla!$A:$A,B$7,Tabla!$H:$H,"II",Tabla!$G:$G,"C")</f>
        <v>18190.32674278714</v>
      </c>
      <c r="C9" s="69">
        <f>SUMIFS(Tabla!$F:$F,Tabla!$A:$A,C$7,Tabla!$H:$H,"II",Tabla!$G:$G,"C")</f>
        <v>18743.245971953424</v>
      </c>
      <c r="D9" s="69">
        <f>SUMIFS(Tabla!$F:$F,Tabla!$A:$A,D$7,Tabla!$H:$H,"II",Tabla!$G:$G,"C")</f>
        <v>12047.554292186915</v>
      </c>
      <c r="E9" s="69">
        <f>SUMIFS(Tabla!$F:$F,Tabla!$A:$A,E$7,Tabla!$H:$H,"II",Tabla!$G:$G,"C")</f>
        <v>15186.334674123033</v>
      </c>
      <c r="F9" s="69">
        <f>SUMIFS(Tabla!$F:$F,Tabla!$A:$A,F$7,Tabla!$H:$H,"II",Tabla!$G:$G,"C")</f>
        <v>17452.09853715757</v>
      </c>
      <c r="G9" s="70">
        <f>SUMIFS(Tabla!$F:$F,Tabla!$A:$A,G$7,Tabla!$H:$H,"II",Tabla!$G:$G,"C")</f>
        <v>20228.943494581345</v>
      </c>
      <c r="H9" s="101">
        <f t="shared" ref="H9:H13" si="1">+C9/B9*100-100</f>
        <v>3.0396333006251837</v>
      </c>
      <c r="I9" s="102">
        <f t="shared" ref="I9:I13" si="2">+D9/C9*100-100</f>
        <v>-35.723223660328898</v>
      </c>
      <c r="J9" s="102">
        <f t="shared" ref="J9:J13" si="3">+E9/D9*100-100</f>
        <v>26.053257829862446</v>
      </c>
      <c r="K9" s="102">
        <f t="shared" ref="K9:K13" si="4">+F9/E9*100-100</f>
        <v>14.919754579723033</v>
      </c>
      <c r="L9" s="103">
        <f t="shared" ref="L9:L13" si="5">+G9/F9*100-100</f>
        <v>15.911238132832821</v>
      </c>
      <c r="M9" s="202"/>
      <c r="N9" s="36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30.75" customHeight="1">
      <c r="A10" s="201" t="s">
        <v>20</v>
      </c>
      <c r="B10" s="69">
        <f>SUMIFS(Tabla!$F:$F,Tabla!$A:$A,B$7,Tabla!$H:$H,"III",Tabla!$G:$G,"C")</f>
        <v>44331.570278114901</v>
      </c>
      <c r="C10" s="69">
        <f>SUMIFS(Tabla!$F:$F,Tabla!$A:$A,C$7,Tabla!$H:$H,"III",Tabla!$G:$G,"C")</f>
        <v>46091.040344189234</v>
      </c>
      <c r="D10" s="69">
        <f>SUMIFS(Tabla!$F:$F,Tabla!$A:$A,D$7,Tabla!$H:$H,"III",Tabla!$G:$G,"C")</f>
        <v>40546.879721272526</v>
      </c>
      <c r="E10" s="69">
        <f>SUMIFS(Tabla!$F:$F,Tabla!$A:$A,E$7,Tabla!$H:$H,"III",Tabla!$G:$G,"C")</f>
        <v>45964.068540762215</v>
      </c>
      <c r="F10" s="69">
        <f>SUMIFS(Tabla!$F:$F,Tabla!$A:$A,F$7,Tabla!$H:$H,"III",Tabla!$G:$G,"C")</f>
        <v>52152.338696348517</v>
      </c>
      <c r="G10" s="70">
        <f>SUMIFS(Tabla!$F:$F,Tabla!$A:$A,G$7,Tabla!$H:$H,"III",Tabla!$G:$G,"C")</f>
        <v>56826.153667730956</v>
      </c>
      <c r="H10" s="101">
        <f t="shared" si="1"/>
        <v>3.9688873077047901</v>
      </c>
      <c r="I10" s="102">
        <f t="shared" si="2"/>
        <v>-12.028716604171137</v>
      </c>
      <c r="J10" s="102">
        <f t="shared" si="3"/>
        <v>13.36030998372388</v>
      </c>
      <c r="K10" s="102">
        <f t="shared" si="4"/>
        <v>13.463277625431203</v>
      </c>
      <c r="L10" s="103">
        <f t="shared" si="5"/>
        <v>8.9618511618342325</v>
      </c>
      <c r="M10" s="202"/>
      <c r="N10" s="36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30.75" customHeight="1">
      <c r="A11" s="116" t="s">
        <v>26</v>
      </c>
      <c r="B11" s="203">
        <f>+B8+B9+B10</f>
        <v>65017.169247378755</v>
      </c>
      <c r="C11" s="203">
        <f t="shared" ref="C11:G11" si="6">+C8+C9+C10</f>
        <v>67599.832700717918</v>
      </c>
      <c r="D11" s="203">
        <f t="shared" si="6"/>
        <v>55637.010318492641</v>
      </c>
      <c r="E11" s="203">
        <f t="shared" si="6"/>
        <v>65592.32122495072</v>
      </c>
      <c r="F11" s="203">
        <f t="shared" si="6"/>
        <v>74308.710621136473</v>
      </c>
      <c r="G11" s="204">
        <f t="shared" si="6"/>
        <v>81643.189826835529</v>
      </c>
      <c r="H11" s="104">
        <f t="shared" si="1"/>
        <v>3.9722791429331465</v>
      </c>
      <c r="I11" s="105">
        <f t="shared" si="2"/>
        <v>-17.696526610040308</v>
      </c>
      <c r="J11" s="105">
        <f t="shared" si="3"/>
        <v>17.893324694244271</v>
      </c>
      <c r="K11" s="105">
        <f t="shared" si="4"/>
        <v>13.288734463737995</v>
      </c>
      <c r="L11" s="106">
        <f t="shared" si="5"/>
        <v>9.8702818880735919</v>
      </c>
      <c r="M11" s="202"/>
      <c r="N11" s="36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ht="30.75" customHeight="1">
      <c r="A12" s="117" t="s">
        <v>25</v>
      </c>
      <c r="B12" s="244">
        <f>B11+SUMIFS(Tabla!$F:$F,Tabla!$A:$A,B$7,Tabla!$B:$B,"IMP_NETOS",Tabla!$G:$G,"C")</f>
        <v>67316.471181248751</v>
      </c>
      <c r="C12" s="244">
        <f>C11+SUMIFS(Tabla!$F:$F,Tabla!$A:$A,C$7,Tabla!$B:$B,"IMP_NETOS",Tabla!$G:$G,"C")</f>
        <v>69778.991192557049</v>
      </c>
      <c r="D12" s="244">
        <f>D11+SUMIFS(Tabla!$F:$F,Tabla!$A:$A,D$7,Tabla!$B:$B,"IMP_NETOS",Tabla!$G:$G,"C")</f>
        <v>57059.846521532643</v>
      </c>
      <c r="E12" s="244">
        <f>E11+SUMIFS(Tabla!$F:$F,Tabla!$A:$A,E$7,Tabla!$B:$B,"IMP_NETOS",Tabla!$G:$G,"C")</f>
        <v>67396.392506237826</v>
      </c>
      <c r="F12" s="244">
        <f>F11+SUMIFS(Tabla!$F:$F,Tabla!$A:$A,F$7,Tabla!$B:$B,"IMP_NETOS",Tabla!$G:$G,"C")</f>
        <v>76479.304470937481</v>
      </c>
      <c r="G12" s="245">
        <f>G11+SUMIFS(Tabla!$F:$F,Tabla!$A:$A,G$7,Tabla!$B:$B,"IMP_NETOS",Tabla!$G:$G,"C")</f>
        <v>83812.155244335125</v>
      </c>
      <c r="H12" s="107">
        <f t="shared" si="1"/>
        <v>3.6581240342768382</v>
      </c>
      <c r="I12" s="108">
        <f t="shared" si="2"/>
        <v>-18.227756597864214</v>
      </c>
      <c r="J12" s="108">
        <f t="shared" si="3"/>
        <v>18.115271271899559</v>
      </c>
      <c r="K12" s="108">
        <f t="shared" si="4"/>
        <v>13.476851841675355</v>
      </c>
      <c r="L12" s="109">
        <f t="shared" si="5"/>
        <v>9.5880196925485421</v>
      </c>
      <c r="M12" s="202"/>
      <c r="N12" s="36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ht="30.75" customHeight="1">
      <c r="A13" s="157" t="s">
        <v>72</v>
      </c>
      <c r="B13" s="69">
        <f>+B12-B11</f>
        <v>2299.301933869996</v>
      </c>
      <c r="C13" s="69">
        <f t="shared" ref="C13:G13" si="7">+C12-C11</f>
        <v>2179.1584918391309</v>
      </c>
      <c r="D13" s="69">
        <f t="shared" si="7"/>
        <v>1422.8362030400021</v>
      </c>
      <c r="E13" s="69">
        <f t="shared" si="7"/>
        <v>1804.0712812871061</v>
      </c>
      <c r="F13" s="69">
        <f t="shared" si="7"/>
        <v>2170.5938498010073</v>
      </c>
      <c r="G13" s="70">
        <f t="shared" si="7"/>
        <v>2168.9654174995958</v>
      </c>
      <c r="H13" s="110">
        <f t="shared" si="1"/>
        <v>-5.225213803419436</v>
      </c>
      <c r="I13" s="69">
        <f t="shared" si="2"/>
        <v>-34.707080353793813</v>
      </c>
      <c r="J13" s="69">
        <f t="shared" si="3"/>
        <v>26.794024317947844</v>
      </c>
      <c r="K13" s="69">
        <f t="shared" si="4"/>
        <v>20.316412788989552</v>
      </c>
      <c r="L13" s="70">
        <f t="shared" si="5"/>
        <v>-7.502243229707517E-2</v>
      </c>
      <c r="M13" s="205"/>
      <c r="N13" s="36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ht="30.75" customHeight="1">
      <c r="A14" s="158" t="s">
        <v>69</v>
      </c>
      <c r="B14" s="72">
        <f>+B11/B12*100</f>
        <v>96.584339770753644</v>
      </c>
      <c r="C14" s="72">
        <f t="shared" ref="C14:G14" si="8">+C11/C12*100</f>
        <v>96.8770564684352</v>
      </c>
      <c r="D14" s="72">
        <f t="shared" si="8"/>
        <v>97.506414247884337</v>
      </c>
      <c r="E14" s="72">
        <f t="shared" si="8"/>
        <v>97.323193105446805</v>
      </c>
      <c r="F14" s="72">
        <f t="shared" si="8"/>
        <v>97.161854615681236</v>
      </c>
      <c r="G14" s="73">
        <f t="shared" si="8"/>
        <v>97.412111153595234</v>
      </c>
      <c r="H14" s="112" t="s">
        <v>141</v>
      </c>
      <c r="I14" s="113" t="s">
        <v>141</v>
      </c>
      <c r="J14" s="113" t="s">
        <v>141</v>
      </c>
      <c r="K14" s="113" t="s">
        <v>141</v>
      </c>
      <c r="L14" s="114" t="s">
        <v>141</v>
      </c>
      <c r="M14" s="206"/>
      <c r="N14" s="36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ht="18" customHeight="1">
      <c r="A15" s="37" t="s">
        <v>35</v>
      </c>
      <c r="B15" s="207"/>
      <c r="C15" s="40"/>
      <c r="D15" s="208"/>
      <c r="E15" s="208"/>
      <c r="F15" s="208"/>
      <c r="G15" s="208"/>
      <c r="H15" s="40"/>
      <c r="I15" s="41"/>
      <c r="J15" s="3"/>
      <c r="K15" s="3"/>
      <c r="L15" s="3"/>
      <c r="M15" s="3"/>
      <c r="O15" s="33"/>
      <c r="P15" s="33"/>
      <c r="Q15" s="33"/>
      <c r="R15" s="33"/>
      <c r="S15" s="33"/>
      <c r="T15" s="33"/>
    </row>
    <row r="16" spans="1:28" ht="18" customHeight="1">
      <c r="A16" s="209" t="s">
        <v>152</v>
      </c>
      <c r="B16" s="210"/>
      <c r="C16" s="210"/>
      <c r="D16" s="210"/>
      <c r="E16" s="210"/>
      <c r="F16" s="210"/>
      <c r="G16" s="210"/>
      <c r="H16" s="9"/>
      <c r="I16" s="3"/>
      <c r="J16" s="3"/>
      <c r="K16" s="3"/>
      <c r="L16" s="3"/>
      <c r="M16" s="3"/>
      <c r="O16" s="33"/>
      <c r="P16" s="33"/>
      <c r="Q16" s="33"/>
      <c r="R16" s="33"/>
      <c r="S16" s="33"/>
      <c r="T16" s="33"/>
    </row>
    <row r="17" spans="1:20" ht="18" customHeight="1">
      <c r="A17" s="209" t="s">
        <v>68</v>
      </c>
      <c r="B17" s="242"/>
      <c r="C17" s="242"/>
      <c r="D17" s="242"/>
      <c r="E17" s="242"/>
      <c r="F17" s="223"/>
      <c r="G17" s="223"/>
      <c r="H17" s="242"/>
      <c r="I17" s="242"/>
      <c r="J17" s="242"/>
      <c r="K17" s="223"/>
      <c r="L17" s="223"/>
      <c r="M17" s="3"/>
      <c r="O17" s="33"/>
      <c r="P17" s="33"/>
      <c r="Q17" s="33"/>
      <c r="R17" s="33"/>
      <c r="S17" s="33"/>
      <c r="T17" s="33"/>
    </row>
    <row r="18" spans="1:20" ht="18" customHeight="1">
      <c r="A18" s="209"/>
      <c r="B18" s="242"/>
      <c r="C18" s="242"/>
      <c r="D18" s="242"/>
      <c r="E18" s="242"/>
      <c r="F18" s="242"/>
      <c r="G18" s="242"/>
      <c r="H18" s="242"/>
      <c r="I18" s="242"/>
      <c r="J18" s="242"/>
      <c r="K18" s="3"/>
      <c r="L18" s="3"/>
      <c r="M18" s="3"/>
      <c r="O18" s="33"/>
      <c r="P18" s="33"/>
      <c r="Q18" s="33"/>
      <c r="R18" s="33"/>
      <c r="S18" s="33"/>
      <c r="T18" s="33"/>
    </row>
    <row r="19" spans="1:20" ht="15" customHeight="1">
      <c r="A19" s="209"/>
      <c r="B19" s="242"/>
      <c r="C19" s="242"/>
      <c r="D19" s="242"/>
      <c r="E19" s="242"/>
      <c r="F19" s="242"/>
      <c r="G19" s="242"/>
      <c r="H19" s="242"/>
      <c r="I19" s="242"/>
      <c r="J19" s="242"/>
      <c r="K19" s="3"/>
      <c r="L19" s="3"/>
      <c r="M19" s="3"/>
      <c r="O19" s="33"/>
      <c r="P19" s="33"/>
      <c r="Q19" s="33"/>
      <c r="R19" s="33"/>
      <c r="S19" s="33"/>
      <c r="T19" s="33"/>
    </row>
    <row r="20" spans="1:20" ht="15" customHeight="1">
      <c r="A20" s="3"/>
      <c r="B20" s="242"/>
      <c r="C20" s="242"/>
      <c r="D20" s="242"/>
      <c r="E20" s="242"/>
      <c r="F20" s="242"/>
      <c r="G20" s="242"/>
      <c r="H20" s="242"/>
      <c r="I20" s="242"/>
      <c r="J20" s="242"/>
      <c r="K20" s="3"/>
      <c r="L20" s="3"/>
      <c r="M20" s="3"/>
    </row>
    <row r="21" spans="1:20" ht="17.25" customHeight="1">
      <c r="A21" s="3"/>
      <c r="B21" s="242"/>
      <c r="C21" s="242"/>
      <c r="D21" s="242"/>
      <c r="E21" s="242"/>
      <c r="F21" s="223"/>
      <c r="G21" s="223"/>
      <c r="H21" s="242"/>
      <c r="I21" s="242"/>
      <c r="J21" s="242"/>
      <c r="K21" s="3"/>
      <c r="L21" s="3"/>
      <c r="M21" s="3"/>
    </row>
    <row r="22" spans="1:20" ht="15.75" customHeight="1">
      <c r="A22" s="3"/>
      <c r="B22" s="243"/>
      <c r="C22" s="243"/>
      <c r="D22" s="243"/>
      <c r="E22" s="243"/>
      <c r="F22" s="223"/>
      <c r="G22" s="223"/>
      <c r="H22" s="242"/>
      <c r="I22" s="242"/>
      <c r="J22" s="242"/>
      <c r="K22" s="3"/>
      <c r="L22" s="3"/>
      <c r="M22" s="3"/>
    </row>
    <row r="23" spans="1:20" ht="11.25" customHeight="1">
      <c r="A23" s="3"/>
      <c r="B23" s="242"/>
      <c r="C23" s="242"/>
      <c r="D23" s="242"/>
      <c r="E23" s="242"/>
      <c r="F23" s="223"/>
      <c r="G23" s="223"/>
      <c r="H23" s="242"/>
      <c r="I23" s="242"/>
      <c r="J23" s="242"/>
      <c r="K23" s="3"/>
      <c r="L23" s="3"/>
      <c r="M23" s="3"/>
    </row>
    <row r="24" spans="1:20" ht="11.25" customHeight="1">
      <c r="A24" s="20"/>
      <c r="B24" s="242"/>
      <c r="C24" s="242"/>
      <c r="D24" s="242"/>
      <c r="E24" s="242"/>
      <c r="F24" s="223"/>
      <c r="G24" s="223"/>
      <c r="H24" s="242"/>
      <c r="I24" s="242"/>
      <c r="J24" s="242"/>
    </row>
    <row r="25" spans="1:20" ht="11.25" customHeight="1">
      <c r="A25" s="21"/>
      <c r="B25" s="8"/>
      <c r="C25" s="8"/>
      <c r="D25" s="8"/>
      <c r="E25" s="8"/>
      <c r="F25" s="8"/>
      <c r="G25" s="8"/>
      <c r="H25" s="8"/>
    </row>
    <row r="26" spans="1:20" ht="11.25" customHeight="1">
      <c r="B26" s="8"/>
      <c r="C26" s="8"/>
      <c r="D26" s="8"/>
      <c r="E26" s="8"/>
      <c r="F26" s="8"/>
      <c r="G26" s="8"/>
      <c r="H26" s="8"/>
    </row>
    <row r="27" spans="1:20" ht="11.25" customHeight="1">
      <c r="B27" s="8"/>
      <c r="C27" s="8"/>
      <c r="D27" s="8"/>
      <c r="E27" s="8"/>
      <c r="F27" s="8"/>
      <c r="G27" s="8"/>
      <c r="H27" s="8"/>
    </row>
    <row r="28" spans="1:20" ht="11.25" customHeight="1">
      <c r="B28" s="8"/>
      <c r="C28" s="8"/>
      <c r="D28" s="8"/>
      <c r="E28" s="8"/>
      <c r="F28" s="8"/>
      <c r="G28" s="8"/>
      <c r="H28" s="8"/>
    </row>
    <row r="29" spans="1:20" ht="11.25" customHeight="1">
      <c r="B29" s="8"/>
      <c r="C29" s="8"/>
      <c r="D29" s="8"/>
      <c r="E29" s="8"/>
      <c r="F29" s="8"/>
      <c r="G29" s="8"/>
      <c r="H29" s="8"/>
    </row>
    <row r="30" spans="1:20" ht="11.25" customHeight="1">
      <c r="B30" s="8"/>
      <c r="C30" s="8"/>
      <c r="D30" s="8"/>
      <c r="E30" s="8"/>
      <c r="F30" s="8"/>
      <c r="G30" s="8"/>
      <c r="H30" s="8"/>
    </row>
    <row r="31" spans="1:20" ht="11.25" customHeight="1">
      <c r="B31" s="8"/>
      <c r="C31" s="8"/>
      <c r="D31" s="8"/>
      <c r="E31" s="8"/>
      <c r="F31" s="8"/>
      <c r="G31" s="8"/>
      <c r="H31" s="8"/>
    </row>
    <row r="32" spans="1:20" ht="11.25" customHeight="1">
      <c r="B32" s="8"/>
      <c r="C32" s="8"/>
      <c r="D32" s="8"/>
      <c r="E32" s="8"/>
      <c r="F32" s="8"/>
      <c r="G32" s="8"/>
      <c r="H32" s="8"/>
    </row>
    <row r="33" spans="2:8" ht="11.25" customHeight="1">
      <c r="B33" s="9"/>
      <c r="C33" s="9"/>
      <c r="D33" s="9"/>
      <c r="E33" s="9"/>
      <c r="F33" s="9"/>
      <c r="G33" s="9"/>
      <c r="H33" s="8"/>
    </row>
    <row r="34" spans="2:8" ht="11.25" customHeight="1">
      <c r="B34" s="9"/>
      <c r="C34" s="9"/>
      <c r="D34" s="9"/>
      <c r="E34" s="9"/>
      <c r="F34" s="9"/>
      <c r="G34" s="9"/>
      <c r="H34" s="8"/>
    </row>
    <row r="35" spans="2:8" ht="11.25" customHeight="1">
      <c r="B35" s="9"/>
      <c r="C35" s="9"/>
      <c r="D35" s="9"/>
      <c r="E35" s="9"/>
      <c r="F35" s="9"/>
      <c r="G35" s="9"/>
      <c r="H35" s="8"/>
    </row>
    <row r="36" spans="2:8" ht="11.25" customHeight="1">
      <c r="B36" s="9"/>
      <c r="C36" s="9"/>
      <c r="D36" s="9"/>
      <c r="E36" s="9"/>
      <c r="F36" s="9"/>
      <c r="G36" s="9"/>
      <c r="H36" s="8"/>
    </row>
    <row r="37" spans="2:8" ht="11.25" customHeight="1">
      <c r="B37" s="9"/>
      <c r="C37" s="9"/>
      <c r="D37" s="9"/>
      <c r="E37" s="9"/>
      <c r="F37" s="9"/>
      <c r="G37" s="9"/>
      <c r="H37" s="8"/>
    </row>
    <row r="38" spans="2:8" ht="11.25" customHeight="1">
      <c r="B38" s="9"/>
      <c r="C38" s="9"/>
      <c r="D38" s="9"/>
      <c r="E38" s="9"/>
      <c r="F38" s="9"/>
      <c r="G38" s="9"/>
      <c r="H38" s="8"/>
    </row>
    <row r="39" spans="2:8" ht="11.25" customHeight="1">
      <c r="B39" s="9"/>
      <c r="C39" s="9"/>
      <c r="D39" s="9"/>
      <c r="E39" s="9"/>
      <c r="F39" s="9"/>
      <c r="G39" s="9"/>
      <c r="H39" s="8"/>
    </row>
    <row r="40" spans="2:8" ht="11.25" customHeight="1">
      <c r="B40" s="9"/>
      <c r="C40" s="9"/>
      <c r="D40" s="9"/>
      <c r="E40" s="9"/>
      <c r="F40" s="9"/>
      <c r="G40" s="9"/>
      <c r="H40" s="8"/>
    </row>
    <row r="41" spans="2:8" ht="11.25" customHeight="1">
      <c r="B41" s="9"/>
      <c r="C41" s="9"/>
      <c r="D41" s="9"/>
      <c r="E41" s="9"/>
      <c r="F41" s="9"/>
      <c r="G41" s="9"/>
      <c r="H41" s="8"/>
    </row>
    <row r="42" spans="2:8" ht="11.25" customHeight="1">
      <c r="B42" s="9"/>
      <c r="C42" s="9"/>
      <c r="D42" s="9"/>
      <c r="E42" s="9"/>
      <c r="F42" s="9"/>
      <c r="G42" s="9"/>
      <c r="H42" s="8"/>
    </row>
    <row r="43" spans="2:8" ht="11.25" customHeight="1">
      <c r="B43" s="9"/>
      <c r="C43" s="9"/>
      <c r="D43" s="9"/>
      <c r="E43" s="9"/>
      <c r="F43" s="9"/>
      <c r="G43" s="9"/>
      <c r="H43" s="8"/>
    </row>
    <row r="44" spans="2:8" ht="11.25" customHeight="1">
      <c r="B44" s="9"/>
      <c r="C44" s="9"/>
      <c r="D44" s="9"/>
      <c r="E44" s="9"/>
      <c r="F44" s="9"/>
      <c r="G44" s="9"/>
      <c r="H44" s="8"/>
    </row>
    <row r="45" spans="2:8" ht="11.25" customHeight="1">
      <c r="B45" s="9"/>
      <c r="C45" s="9"/>
      <c r="D45" s="9"/>
      <c r="E45" s="9"/>
      <c r="F45" s="9"/>
      <c r="G45" s="9"/>
      <c r="H45" s="8"/>
    </row>
    <row r="46" spans="2:8" ht="11.25" customHeight="1">
      <c r="B46" s="9"/>
      <c r="C46" s="9"/>
      <c r="D46" s="9"/>
      <c r="E46" s="9"/>
      <c r="F46" s="9"/>
      <c r="G46" s="9"/>
      <c r="H46" s="8"/>
    </row>
    <row r="47" spans="2:8" ht="11.25" customHeight="1">
      <c r="B47" s="9"/>
      <c r="C47" s="9"/>
      <c r="D47" s="9"/>
      <c r="E47" s="9"/>
      <c r="F47" s="9"/>
      <c r="G47" s="9"/>
      <c r="H47" s="8"/>
    </row>
    <row r="48" spans="2:8" ht="11.25" customHeight="1">
      <c r="B48" s="8"/>
      <c r="C48" s="8"/>
      <c r="D48" s="8"/>
      <c r="E48" s="8"/>
      <c r="F48" s="8"/>
      <c r="G48" s="8"/>
      <c r="H48" s="8"/>
    </row>
    <row r="49" spans="2:8" ht="11.25" customHeight="1">
      <c r="B49" s="8"/>
      <c r="C49" s="8"/>
      <c r="D49" s="8"/>
      <c r="E49" s="8"/>
      <c r="F49" s="8"/>
      <c r="G49" s="8"/>
      <c r="H49" s="8"/>
    </row>
    <row r="50" spans="2:8" ht="11.25" customHeight="1">
      <c r="B50" s="8"/>
      <c r="C50" s="8"/>
      <c r="D50" s="8"/>
      <c r="E50" s="8"/>
      <c r="F50" s="8"/>
      <c r="G50" s="8"/>
      <c r="H50" s="8"/>
    </row>
    <row r="51" spans="2:8" ht="11.25" customHeight="1">
      <c r="B51" s="8"/>
      <c r="C51" s="8"/>
      <c r="D51" s="8"/>
      <c r="E51" s="8"/>
      <c r="F51" s="8"/>
      <c r="G51" s="8"/>
      <c r="H51" s="8"/>
    </row>
    <row r="52" spans="2:8" ht="11.25" customHeight="1">
      <c r="B52" s="8"/>
      <c r="C52" s="8"/>
      <c r="D52" s="8"/>
      <c r="E52" s="8"/>
      <c r="F52" s="8"/>
      <c r="G52" s="8"/>
      <c r="H52" s="8"/>
    </row>
    <row r="53" spans="2:8" ht="11.25" customHeight="1">
      <c r="B53" s="8"/>
      <c r="C53" s="8"/>
      <c r="D53" s="8"/>
      <c r="E53" s="8"/>
      <c r="F53" s="8"/>
      <c r="G53" s="8"/>
      <c r="H53" s="8"/>
    </row>
    <row r="54" spans="2:8" ht="11.25" customHeight="1">
      <c r="B54" s="8"/>
      <c r="C54" s="8"/>
      <c r="D54" s="8"/>
      <c r="E54" s="8"/>
      <c r="F54" s="8"/>
      <c r="G54" s="8"/>
      <c r="H54" s="8"/>
    </row>
    <row r="55" spans="2:8" ht="11.25" customHeight="1">
      <c r="B55" s="8"/>
      <c r="C55" s="8"/>
      <c r="D55" s="8"/>
      <c r="E55" s="8"/>
      <c r="F55" s="8"/>
      <c r="G55" s="8"/>
      <c r="H55" s="8"/>
    </row>
    <row r="56" spans="2:8" ht="11.25" customHeight="1">
      <c r="B56" s="8"/>
      <c r="C56" s="8"/>
      <c r="D56" s="8"/>
      <c r="E56" s="8"/>
      <c r="F56" s="8"/>
      <c r="G56" s="8"/>
      <c r="H56" s="8"/>
    </row>
    <row r="57" spans="2:8" ht="11.25" customHeight="1">
      <c r="B57" s="8"/>
      <c r="C57" s="8"/>
      <c r="D57" s="8"/>
      <c r="E57" s="8"/>
      <c r="F57" s="8"/>
      <c r="G57" s="8"/>
      <c r="H57" s="8"/>
    </row>
    <row r="58" spans="2:8" ht="11.25" customHeight="1">
      <c r="B58" s="8"/>
      <c r="C58" s="8"/>
      <c r="D58" s="8"/>
      <c r="E58" s="8"/>
      <c r="F58" s="8"/>
      <c r="G58" s="8"/>
      <c r="H58" s="8"/>
    </row>
    <row r="59" spans="2:8" ht="11.25" customHeight="1">
      <c r="B59" s="8"/>
      <c r="C59" s="8"/>
      <c r="D59" s="8"/>
      <c r="E59" s="8"/>
      <c r="F59" s="8"/>
      <c r="G59" s="8"/>
      <c r="H59" s="8"/>
    </row>
    <row r="60" spans="2:8" ht="11.25" customHeight="1">
      <c r="B60" s="8"/>
      <c r="C60" s="8"/>
      <c r="D60" s="8"/>
      <c r="E60" s="8"/>
      <c r="F60" s="8"/>
      <c r="G60" s="8"/>
      <c r="H60" s="8"/>
    </row>
    <row r="61" spans="2:8" ht="11.25" customHeight="1">
      <c r="B61" s="8"/>
      <c r="C61" s="8"/>
      <c r="D61" s="8"/>
      <c r="E61" s="8"/>
      <c r="F61" s="8"/>
      <c r="G61" s="8"/>
      <c r="H61" s="8"/>
    </row>
    <row r="62" spans="2:8" ht="11.25" customHeight="1">
      <c r="B62" s="8"/>
      <c r="C62" s="8"/>
      <c r="D62" s="8"/>
      <c r="E62" s="8"/>
      <c r="F62" s="8"/>
      <c r="G62" s="8"/>
      <c r="H62" s="8"/>
    </row>
    <row r="63" spans="2:8" ht="11.25" customHeight="1">
      <c r="B63" s="8"/>
      <c r="C63" s="8"/>
      <c r="D63" s="8"/>
      <c r="E63" s="8"/>
      <c r="F63" s="8"/>
      <c r="G63" s="8"/>
      <c r="H63" s="8"/>
    </row>
    <row r="64" spans="2:8" ht="11.25" customHeight="1">
      <c r="B64" s="8"/>
      <c r="C64" s="8"/>
      <c r="D64" s="8"/>
      <c r="E64" s="8"/>
      <c r="F64" s="8"/>
      <c r="G64" s="8"/>
      <c r="H64" s="8"/>
    </row>
    <row r="65" spans="1:12" ht="11.25" customHeight="1">
      <c r="B65" s="8"/>
      <c r="C65" s="8"/>
      <c r="D65" s="8"/>
      <c r="E65" s="8"/>
      <c r="F65" s="8"/>
      <c r="G65" s="8"/>
      <c r="H65" s="8"/>
    </row>
    <row r="67" spans="1:12">
      <c r="A67" s="302"/>
      <c r="B67" s="302"/>
      <c r="C67" s="302"/>
      <c r="D67" s="302"/>
      <c r="E67" s="302"/>
      <c r="F67" s="302"/>
      <c r="G67" s="302"/>
      <c r="H67" s="302"/>
      <c r="I67" s="302"/>
      <c r="J67" s="302"/>
      <c r="K67" s="46"/>
      <c r="L67" s="46"/>
    </row>
  </sheetData>
  <mergeCells count="4">
    <mergeCell ref="A67:J67"/>
    <mergeCell ref="A6:A7"/>
    <mergeCell ref="H6:L6"/>
    <mergeCell ref="B6:G6"/>
  </mergeCells>
  <phoneticPr fontId="5" type="noConversion"/>
  <hyperlinks>
    <hyperlink ref="L4" location="Contenido!A1" display="Contenido"/>
  </hyperlinks>
  <printOptions horizontalCentered="1"/>
  <pageMargins left="0.23622047244094491" right="0.23622047244094491" top="0.74803149606299213" bottom="0.74803149606299213" header="0.31496062992125984" footer="0.31496062992125984"/>
  <pageSetup scale="7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78"/>
  <sheetViews>
    <sheetView showGridLines="0" zoomScaleNormal="100" zoomScaleSheetLayoutView="70" workbookViewId="0">
      <pane xSplit="2" ySplit="7" topLeftCell="C8" activePane="bottomRight" state="frozen"/>
      <selection pane="topRight"/>
      <selection pane="bottomLeft"/>
      <selection pane="bottomRight"/>
    </sheetView>
  </sheetViews>
  <sheetFormatPr baseColWidth="10" defaultColWidth="9.7109375" defaultRowHeight="15" outlineLevelRow="1"/>
  <cols>
    <col min="1" max="1" width="15.42578125" style="1" customWidth="1"/>
    <col min="2" max="2" width="72.28515625" style="1" customWidth="1"/>
    <col min="3" max="8" width="10.140625" style="1" customWidth="1"/>
    <col min="9" max="13" width="10.5703125" style="1" customWidth="1"/>
    <col min="14" max="15" width="10.140625" style="1" customWidth="1"/>
    <col min="16" max="16" width="10.140625" style="3" customWidth="1"/>
    <col min="17" max="19" width="10.140625" style="1" customWidth="1"/>
    <col min="20" max="16384" width="9.7109375" style="1"/>
  </cols>
  <sheetData>
    <row r="1" spans="1:20" ht="19.5" customHeight="1">
      <c r="A1" s="240" t="s">
        <v>86</v>
      </c>
      <c r="B1" s="80"/>
      <c r="C1" s="80"/>
      <c r="D1" s="80"/>
      <c r="E1" s="80"/>
      <c r="F1" s="80"/>
      <c r="G1" s="80"/>
      <c r="H1" s="80"/>
      <c r="I1" s="22"/>
      <c r="J1" s="22"/>
    </row>
    <row r="2" spans="1:20" ht="19.5" customHeight="1">
      <c r="A2" s="23" t="s">
        <v>264</v>
      </c>
      <c r="B2" s="82"/>
      <c r="C2" s="82"/>
      <c r="D2" s="82"/>
      <c r="E2" s="82"/>
      <c r="F2" s="82"/>
      <c r="G2" s="82"/>
      <c r="H2" s="82"/>
      <c r="I2" s="22"/>
      <c r="J2" s="22"/>
    </row>
    <row r="3" spans="1:20" ht="19.5" customHeight="1">
      <c r="A3" s="23" t="s">
        <v>83</v>
      </c>
      <c r="B3" s="82"/>
      <c r="C3" s="82"/>
      <c r="D3" s="82"/>
      <c r="E3" s="82"/>
      <c r="F3" s="82"/>
      <c r="G3" s="82"/>
      <c r="H3" s="82"/>
      <c r="I3" s="22"/>
      <c r="J3" s="22"/>
    </row>
    <row r="4" spans="1:20" ht="19.5" customHeight="1">
      <c r="A4" s="23" t="s">
        <v>84</v>
      </c>
      <c r="B4" s="82"/>
      <c r="C4" s="82"/>
      <c r="D4" s="82"/>
      <c r="E4" s="82"/>
      <c r="F4" s="82"/>
      <c r="G4" s="82"/>
      <c r="H4" s="98" t="s">
        <v>85</v>
      </c>
      <c r="I4" s="22"/>
      <c r="J4" s="22"/>
    </row>
    <row r="5" spans="1:20" ht="19.5" customHeight="1" thickBot="1">
      <c r="A5" s="308"/>
      <c r="B5" s="308"/>
      <c r="C5" s="308"/>
      <c r="D5" s="308"/>
      <c r="E5" s="308"/>
      <c r="F5" s="308"/>
      <c r="G5" s="308"/>
      <c r="H5" s="308"/>
    </row>
    <row r="6" spans="1:20" ht="32.25" customHeight="1" thickTop="1" thickBot="1">
      <c r="A6" s="309" t="s">
        <v>16</v>
      </c>
      <c r="B6" s="310" t="s">
        <v>34</v>
      </c>
      <c r="C6" s="312" t="s">
        <v>91</v>
      </c>
      <c r="D6" s="312"/>
      <c r="E6" s="312"/>
      <c r="F6" s="312"/>
      <c r="G6" s="312"/>
      <c r="H6" s="307"/>
      <c r="I6" s="305" t="s">
        <v>99</v>
      </c>
      <c r="J6" s="306"/>
      <c r="K6" s="306"/>
      <c r="L6" s="306"/>
      <c r="M6" s="306"/>
      <c r="N6" s="305" t="s">
        <v>146</v>
      </c>
      <c r="O6" s="306"/>
      <c r="P6" s="306"/>
      <c r="Q6" s="306"/>
      <c r="R6" s="306"/>
      <c r="S6" s="306"/>
    </row>
    <row r="7" spans="1:20" ht="32.25" customHeight="1" thickTop="1" thickBot="1">
      <c r="A7" s="309"/>
      <c r="B7" s="311"/>
      <c r="C7" s="54">
        <v>2018</v>
      </c>
      <c r="D7" s="54">
        <v>2019</v>
      </c>
      <c r="E7" s="54">
        <v>2020</v>
      </c>
      <c r="F7" s="54">
        <v>2021</v>
      </c>
      <c r="G7" s="54">
        <v>2022</v>
      </c>
      <c r="H7" s="58" t="s">
        <v>76</v>
      </c>
      <c r="I7" s="99" t="s">
        <v>77</v>
      </c>
      <c r="J7" s="55" t="s">
        <v>78</v>
      </c>
      <c r="K7" s="56" t="s">
        <v>79</v>
      </c>
      <c r="L7" s="57" t="s">
        <v>100</v>
      </c>
      <c r="M7" s="57" t="s">
        <v>80</v>
      </c>
      <c r="N7" s="99">
        <v>2018</v>
      </c>
      <c r="O7" s="260">
        <v>2019</v>
      </c>
      <c r="P7" s="55">
        <v>2020</v>
      </c>
      <c r="Q7" s="56">
        <v>2021</v>
      </c>
      <c r="R7" s="57">
        <v>2022</v>
      </c>
      <c r="S7" s="57" t="s">
        <v>76</v>
      </c>
    </row>
    <row r="8" spans="1:20" ht="24.75" customHeight="1" thickTop="1">
      <c r="A8" s="121" t="s">
        <v>11</v>
      </c>
      <c r="B8" s="122" t="s">
        <v>21</v>
      </c>
      <c r="C8" s="123">
        <f>SUM(C9:C10)</f>
        <v>2495.2722264767153</v>
      </c>
      <c r="D8" s="123">
        <f t="shared" ref="D8:H8" si="0">SUM(D9:D10)</f>
        <v>2765.5463845752579</v>
      </c>
      <c r="E8" s="123">
        <f t="shared" si="0"/>
        <v>3042.5763050332016</v>
      </c>
      <c r="F8" s="123">
        <f t="shared" si="0"/>
        <v>4441.918010065463</v>
      </c>
      <c r="G8" s="123">
        <f t="shared" si="0"/>
        <v>4704.2733876303901</v>
      </c>
      <c r="H8" s="124">
        <f t="shared" si="0"/>
        <v>4588.0926645232366</v>
      </c>
      <c r="I8" s="212">
        <f>D8/C8*100-100</f>
        <v>10.831449780538179</v>
      </c>
      <c r="J8" s="214">
        <f t="shared" ref="J8:M10" si="1">E8/D8*100-100</f>
        <v>10.017185826391085</v>
      </c>
      <c r="K8" s="214">
        <f t="shared" si="1"/>
        <v>45.992000355665397</v>
      </c>
      <c r="L8" s="214">
        <f t="shared" si="1"/>
        <v>5.9063534484523359</v>
      </c>
      <c r="M8" s="256">
        <f t="shared" si="1"/>
        <v>-2.4696847639136763</v>
      </c>
      <c r="N8" s="252">
        <f>C8/C$36*100</f>
        <v>3.7067781223383305</v>
      </c>
      <c r="O8" s="252">
        <f t="shared" ref="O8:S23" si="2">D8/D$36*100</f>
        <v>3.9632937325557727</v>
      </c>
      <c r="P8" s="214">
        <f t="shared" si="2"/>
        <v>5.3322546247737046</v>
      </c>
      <c r="Q8" s="214">
        <f t="shared" si="2"/>
        <v>6.5907355644507906</v>
      </c>
      <c r="R8" s="214">
        <f t="shared" si="2"/>
        <v>6.1510410171395291</v>
      </c>
      <c r="S8" s="215">
        <f t="shared" si="2"/>
        <v>5.4742568678107659</v>
      </c>
      <c r="T8" s="33"/>
    </row>
    <row r="9" spans="1:20" ht="24.75" customHeight="1" outlineLevel="1">
      <c r="A9" s="125" t="s">
        <v>9</v>
      </c>
      <c r="B9" s="126" t="s">
        <v>36</v>
      </c>
      <c r="C9" s="69">
        <f>SUMIFS(Tabla!$F:$F,Tabla!$A:$A,C$7,Tabla!$D:$D,$A9,Tabla!$B:$B,"B00101",Tabla!$G:$G,"C")</f>
        <v>1646.6831965358538</v>
      </c>
      <c r="D9" s="69">
        <f>SUMIFS(Tabla!$F:$F,Tabla!$A:$A,D$7,Tabla!$D:$D,$A9,Tabla!$B:$B,"B00101",Tabla!$G:$G,"C")</f>
        <v>1713.1305941234662</v>
      </c>
      <c r="E9" s="69">
        <f>SUMIFS(Tabla!$F:$F,Tabla!$A:$A,E$7,Tabla!$D:$D,$A9,Tabla!$B:$B,"B00101",Tabla!$G:$G,"C")</f>
        <v>1748.4211836493168</v>
      </c>
      <c r="F9" s="69">
        <f>SUMIFS(Tabla!$F:$F,Tabla!$A:$A,F$7,Tabla!$D:$D,$A9,Tabla!$B:$B,"B00101",Tabla!$G:$G,"C")</f>
        <v>1889.0482061937637</v>
      </c>
      <c r="G9" s="69">
        <f>SUMIFS(Tabla!$F:$F,Tabla!$A:$A,G$7,Tabla!$D:$D,$A9,Tabla!$B:$B,"B00101",Tabla!$G:$G,"C")</f>
        <v>1991.293961035308</v>
      </c>
      <c r="H9" s="70">
        <f>SUMIFS(Tabla!$F:$F,Tabla!$A:$A,H$7,Tabla!$D:$D,$A9,Tabla!$B:$B,"B00101",Tabla!$G:$G,"C")</f>
        <v>2092.1818044608281</v>
      </c>
      <c r="I9" s="211">
        <f t="shared" ref="I9:I10" si="3">D9/C9*100-100</f>
        <v>4.0352265528304798</v>
      </c>
      <c r="J9" s="216">
        <f t="shared" si="1"/>
        <v>2.060005795641473</v>
      </c>
      <c r="K9" s="216">
        <f t="shared" si="1"/>
        <v>8.0430861773779867</v>
      </c>
      <c r="L9" s="216">
        <f t="shared" si="1"/>
        <v>5.4125540315119309</v>
      </c>
      <c r="M9" s="257">
        <f t="shared" si="1"/>
        <v>5.0664465116474702</v>
      </c>
      <c r="N9" s="253">
        <f t="shared" ref="N9:S31" si="4">C9/C$36*100</f>
        <v>2.4461816961589986</v>
      </c>
      <c r="O9" s="253">
        <f t="shared" si="2"/>
        <v>2.455080769792207</v>
      </c>
      <c r="P9" s="216">
        <f t="shared" si="2"/>
        <v>3.0641883745507732</v>
      </c>
      <c r="Q9" s="216">
        <f t="shared" si="2"/>
        <v>2.8028921666970894</v>
      </c>
      <c r="R9" s="216">
        <f t="shared" si="2"/>
        <v>2.6037030211120835</v>
      </c>
      <c r="S9" s="217">
        <f t="shared" si="2"/>
        <v>2.4962749118687517</v>
      </c>
      <c r="T9" s="33"/>
    </row>
    <row r="10" spans="1:20" ht="24.75" customHeight="1" outlineLevel="1">
      <c r="A10" s="125" t="s">
        <v>3</v>
      </c>
      <c r="B10" s="126" t="s">
        <v>57</v>
      </c>
      <c r="C10" s="69">
        <f>SUMIFS(Tabla!$F:$F,Tabla!$A:$A,C$7,Tabla!$D:$D,$A10,Tabla!$B:$B,"B00101",Tabla!$G:$G,"C")</f>
        <v>848.58902994086168</v>
      </c>
      <c r="D10" s="69">
        <f>SUMIFS(Tabla!$F:$F,Tabla!$A:$A,D$7,Tabla!$D:$D,$A10,Tabla!$B:$B,"B00101",Tabla!$G:$G,"C")</f>
        <v>1052.4157904517917</v>
      </c>
      <c r="E10" s="69">
        <f>SUMIFS(Tabla!$F:$F,Tabla!$A:$A,E$7,Tabla!$D:$D,$A10,Tabla!$B:$B,"B00101",Tabla!$G:$G,"C")</f>
        <v>1294.155121383885</v>
      </c>
      <c r="F10" s="69">
        <f>SUMIFS(Tabla!$F:$F,Tabla!$A:$A,F$7,Tabla!$D:$D,$A10,Tabla!$B:$B,"B00101",Tabla!$G:$G,"C")</f>
        <v>2552.8698038716989</v>
      </c>
      <c r="G10" s="69">
        <f>SUMIFS(Tabla!$F:$F,Tabla!$A:$A,G$7,Tabla!$D:$D,$A10,Tabla!$B:$B,"B00101",Tabla!$G:$G,"C")</f>
        <v>2712.9794265950818</v>
      </c>
      <c r="H10" s="70">
        <f>SUMIFS(Tabla!$F:$F,Tabla!$A:$A,H$7,Tabla!$D:$D,$A10,Tabla!$B:$B,"B00101",Tabla!$G:$G,"C")</f>
        <v>2495.9108600624086</v>
      </c>
      <c r="I10" s="211">
        <f t="shared" si="3"/>
        <v>24.019490391613331</v>
      </c>
      <c r="J10" s="216">
        <f t="shared" si="1"/>
        <v>22.969945255982623</v>
      </c>
      <c r="K10" s="216">
        <f t="shared" si="1"/>
        <v>97.261499930690434</v>
      </c>
      <c r="L10" s="216">
        <f t="shared" si="1"/>
        <v>6.2717504230164707</v>
      </c>
      <c r="M10" s="257">
        <f t="shared" si="1"/>
        <v>-8.0011136245550034</v>
      </c>
      <c r="N10" s="253">
        <f t="shared" si="4"/>
        <v>1.2605964261793323</v>
      </c>
      <c r="O10" s="253">
        <f t="shared" si="2"/>
        <v>1.508212962763565</v>
      </c>
      <c r="P10" s="216">
        <f t="shared" si="2"/>
        <v>2.2680662502229314</v>
      </c>
      <c r="Q10" s="216">
        <f t="shared" si="2"/>
        <v>3.7878433977537007</v>
      </c>
      <c r="R10" s="216">
        <f t="shared" si="2"/>
        <v>3.5473379960274452</v>
      </c>
      <c r="S10" s="217">
        <f t="shared" si="2"/>
        <v>2.9779819559420142</v>
      </c>
      <c r="T10" s="33"/>
    </row>
    <row r="11" spans="1:20" ht="24.75" customHeight="1">
      <c r="A11" s="125" t="s">
        <v>14</v>
      </c>
      <c r="B11" s="126" t="s">
        <v>32</v>
      </c>
      <c r="C11" s="127">
        <f>SUM(C12:C15)</f>
        <v>18190.32674278714</v>
      </c>
      <c r="D11" s="127">
        <f t="shared" ref="D11:H11" si="5">SUM(D12:D15)</f>
        <v>18743.245971953427</v>
      </c>
      <c r="E11" s="127">
        <f t="shared" si="5"/>
        <v>12047.554292186915</v>
      </c>
      <c r="F11" s="127">
        <f t="shared" si="5"/>
        <v>15186.334674123031</v>
      </c>
      <c r="G11" s="127">
        <f t="shared" si="5"/>
        <v>17452.09853715757</v>
      </c>
      <c r="H11" s="128">
        <f t="shared" si="5"/>
        <v>20228.943494581345</v>
      </c>
      <c r="I11" s="213">
        <f t="shared" ref="I11:I31" si="6">D11/C11*100-100</f>
        <v>3.0396333006251979</v>
      </c>
      <c r="J11" s="228">
        <f t="shared" ref="J11:J31" si="7">E11/D11*100-100</f>
        <v>-35.723223660328912</v>
      </c>
      <c r="K11" s="228">
        <f t="shared" ref="K11:K31" si="8">F11/E11*100-100</f>
        <v>26.053257829862446</v>
      </c>
      <c r="L11" s="228">
        <f t="shared" ref="L11:L31" si="9">G11/F11*100-100</f>
        <v>14.919754579723033</v>
      </c>
      <c r="M11" s="258">
        <f t="shared" ref="M11:M31" si="10">H11/G11*100-100</f>
        <v>15.911238132832821</v>
      </c>
      <c r="N11" s="254">
        <f t="shared" si="4"/>
        <v>27.02210383816751</v>
      </c>
      <c r="O11" s="254">
        <f t="shared" si="2"/>
        <v>26.860872666145209</v>
      </c>
      <c r="P11" s="228">
        <f t="shared" si="2"/>
        <v>21.113891863765417</v>
      </c>
      <c r="Q11" s="228">
        <f t="shared" si="2"/>
        <v>22.532859859995437</v>
      </c>
      <c r="R11" s="228">
        <f t="shared" si="2"/>
        <v>22.81937402266708</v>
      </c>
      <c r="S11" s="229">
        <f t="shared" si="2"/>
        <v>24.136049759857027</v>
      </c>
      <c r="T11" s="33"/>
    </row>
    <row r="12" spans="1:20" ht="24.75" customHeight="1" outlineLevel="1">
      <c r="A12" s="125" t="s">
        <v>1</v>
      </c>
      <c r="B12" s="126" t="s">
        <v>22</v>
      </c>
      <c r="C12" s="69">
        <f>SUMIFS(Tabla!$F:$F,Tabla!$A:$A,C$7,Tabla!$D:$D,$A12,Tabla!$B:$B,"B00101",Tabla!$G:$G,"C")</f>
        <v>3868.1527893538077</v>
      </c>
      <c r="D12" s="69">
        <f>SUMIFS(Tabla!$F:$F,Tabla!$A:$A,D$7,Tabla!$D:$D,$A12,Tabla!$B:$B,"B00101",Tabla!$G:$G,"C")</f>
        <v>3960.357457525206</v>
      </c>
      <c r="E12" s="69">
        <f>SUMIFS(Tabla!$F:$F,Tabla!$A:$A,E$7,Tabla!$D:$D,$A12,Tabla!$B:$B,"B00101",Tabla!$G:$G,"C")</f>
        <v>3234.1570484081358</v>
      </c>
      <c r="F12" s="69">
        <f>SUMIFS(Tabla!$F:$F,Tabla!$A:$A,F$7,Tabla!$D:$D,$A12,Tabla!$B:$B,"B00101",Tabla!$G:$G,"C")</f>
        <v>3560.754132145591</v>
      </c>
      <c r="G12" s="69">
        <f>SUMIFS(Tabla!$F:$F,Tabla!$A:$A,G$7,Tabla!$D:$D,$A12,Tabla!$B:$B,"B00101",Tabla!$G:$G,"C")</f>
        <v>3883.359148158831</v>
      </c>
      <c r="H12" s="70">
        <f>SUMIFS(Tabla!$F:$F,Tabla!$A:$A,H$7,Tabla!$D:$D,$A12,Tabla!$B:$B,"B00101",Tabla!$G:$G,"C")</f>
        <v>4149.517005247897</v>
      </c>
      <c r="I12" s="211">
        <f t="shared" si="6"/>
        <v>2.3836873358562798</v>
      </c>
      <c r="J12" s="216">
        <f t="shared" si="7"/>
        <v>-18.336738966256519</v>
      </c>
      <c r="K12" s="216">
        <f t="shared" si="8"/>
        <v>10.098368101765715</v>
      </c>
      <c r="L12" s="216">
        <f t="shared" si="9"/>
        <v>9.0600194239990799</v>
      </c>
      <c r="M12" s="257">
        <f t="shared" si="10"/>
        <v>6.853804835827674</v>
      </c>
      <c r="N12" s="253">
        <f t="shared" si="4"/>
        <v>5.746220384813185</v>
      </c>
      <c r="O12" s="253">
        <f t="shared" si="2"/>
        <v>5.6755728190401751</v>
      </c>
      <c r="P12" s="216">
        <f t="shared" si="2"/>
        <v>5.6680086708394217</v>
      </c>
      <c r="Q12" s="216">
        <f t="shared" si="2"/>
        <v>5.2833007817384718</v>
      </c>
      <c r="R12" s="216">
        <f t="shared" si="2"/>
        <v>5.0776601265176611</v>
      </c>
      <c r="S12" s="217">
        <f t="shared" si="2"/>
        <v>4.9509727952358835</v>
      </c>
      <c r="T12" s="33"/>
    </row>
    <row r="13" spans="1:20" ht="24.75" customHeight="1" outlineLevel="1">
      <c r="A13" s="125" t="s">
        <v>0</v>
      </c>
      <c r="B13" s="126" t="s">
        <v>55</v>
      </c>
      <c r="C13" s="69">
        <f>SUMIFS(Tabla!$F:$F,Tabla!$A:$A,C$7,Tabla!$D:$D,$A13,Tabla!$B:$B,"B00101",Tabla!$G:$G,"C")</f>
        <v>1222.9358262750195</v>
      </c>
      <c r="D13" s="69">
        <f>SUMIFS(Tabla!$F:$F,Tabla!$A:$A,D$7,Tabla!$D:$D,$A13,Tabla!$B:$B,"B00101",Tabla!$G:$G,"C")</f>
        <v>1275.2061175348877</v>
      </c>
      <c r="E13" s="69">
        <f>SUMIFS(Tabla!$F:$F,Tabla!$A:$A,E$7,Tabla!$D:$D,$A13,Tabla!$B:$B,"B00101",Tabla!$G:$G,"C")</f>
        <v>1267.0301448641658</v>
      </c>
      <c r="F13" s="69">
        <f>SUMIFS(Tabla!$F:$F,Tabla!$A:$A,F$7,Tabla!$D:$D,$A13,Tabla!$B:$B,"B00101",Tabla!$G:$G,"C")</f>
        <v>1344.8922296975459</v>
      </c>
      <c r="G13" s="69">
        <f>SUMIFS(Tabla!$F:$F,Tabla!$A:$A,G$7,Tabla!$D:$D,$A13,Tabla!$B:$B,"B00101",Tabla!$G:$G,"C")</f>
        <v>1486.0380652246522</v>
      </c>
      <c r="H13" s="70">
        <f>SUMIFS(Tabla!$F:$F,Tabla!$A:$A,H$7,Tabla!$D:$D,$A13,Tabla!$B:$B,"B00101",Tabla!$G:$G,"C")</f>
        <v>1690.6258000213111</v>
      </c>
      <c r="I13" s="211">
        <f t="shared" si="6"/>
        <v>4.2741646893344978</v>
      </c>
      <c r="J13" s="216">
        <f t="shared" si="7"/>
        <v>-0.64114910980249817</v>
      </c>
      <c r="K13" s="216">
        <f t="shared" si="8"/>
        <v>6.1452432800426635</v>
      </c>
      <c r="L13" s="216">
        <f t="shared" si="9"/>
        <v>10.49495509085132</v>
      </c>
      <c r="M13" s="257">
        <f t="shared" si="10"/>
        <v>13.767328010250552</v>
      </c>
      <c r="N13" s="253">
        <f t="shared" si="4"/>
        <v>1.8166962777687505</v>
      </c>
      <c r="O13" s="253">
        <f t="shared" si="2"/>
        <v>1.827492911177121</v>
      </c>
      <c r="P13" s="216">
        <f t="shared" si="2"/>
        <v>2.220528483871802</v>
      </c>
      <c r="Q13" s="216">
        <f t="shared" si="2"/>
        <v>1.9954958710483959</v>
      </c>
      <c r="R13" s="216">
        <f t="shared" si="2"/>
        <v>1.9430590739607918</v>
      </c>
      <c r="S13" s="217">
        <f t="shared" si="2"/>
        <v>2.0171606315249608</v>
      </c>
      <c r="T13" s="33"/>
    </row>
    <row r="14" spans="1:20" ht="24.75" customHeight="1" outlineLevel="1">
      <c r="A14" s="125" t="s">
        <v>4</v>
      </c>
      <c r="B14" s="126" t="s">
        <v>37</v>
      </c>
      <c r="C14" s="69">
        <f>SUMIFS(Tabla!$F:$F,Tabla!$A:$A,C$7,Tabla!$D:$D,$A14,Tabla!$B:$B,"B00101",Tabla!$G:$G,"C")</f>
        <v>175.06466518158766</v>
      </c>
      <c r="D14" s="69">
        <f>SUMIFS(Tabla!$F:$F,Tabla!$A:$A,D$7,Tabla!$D:$D,$A14,Tabla!$B:$B,"B00101",Tabla!$G:$G,"C")</f>
        <v>165.23797921165473</v>
      </c>
      <c r="E14" s="69">
        <f>SUMIFS(Tabla!$F:$F,Tabla!$A:$A,E$7,Tabla!$D:$D,$A14,Tabla!$B:$B,"B00101",Tabla!$G:$G,"C")</f>
        <v>156.67890333449344</v>
      </c>
      <c r="F14" s="69">
        <f>SUMIFS(Tabla!$F:$F,Tabla!$A:$A,F$7,Tabla!$D:$D,$A14,Tabla!$B:$B,"B00101",Tabla!$G:$G,"C")</f>
        <v>181.39194662535689</v>
      </c>
      <c r="G14" s="69">
        <f>SUMIFS(Tabla!$F:$F,Tabla!$A:$A,G$7,Tabla!$D:$D,$A14,Tabla!$B:$B,"B00101",Tabla!$G:$G,"C")</f>
        <v>185.25015125870794</v>
      </c>
      <c r="H14" s="70">
        <f>SUMIFS(Tabla!$F:$F,Tabla!$A:$A,H$7,Tabla!$D:$D,$A14,Tabla!$B:$B,"B00101",Tabla!$G:$G,"C")</f>
        <v>182.08507669900268</v>
      </c>
      <c r="I14" s="211">
        <f t="shared" si="6"/>
        <v>-5.6131749715112988</v>
      </c>
      <c r="J14" s="216">
        <f t="shared" si="7"/>
        <v>-5.1798478279608418</v>
      </c>
      <c r="K14" s="216">
        <f t="shared" si="8"/>
        <v>15.773050975537942</v>
      </c>
      <c r="L14" s="216">
        <f t="shared" si="9"/>
        <v>2.126998858069328</v>
      </c>
      <c r="M14" s="257">
        <f t="shared" si="10"/>
        <v>-1.7085408774026405</v>
      </c>
      <c r="N14" s="253">
        <f t="shared" si="4"/>
        <v>0.26006215434292196</v>
      </c>
      <c r="O14" s="253">
        <f t="shared" si="2"/>
        <v>0.23680190324860956</v>
      </c>
      <c r="P14" s="216">
        <f t="shared" si="2"/>
        <v>0.27458696944683791</v>
      </c>
      <c r="Q14" s="216">
        <f t="shared" si="2"/>
        <v>0.26914192270538567</v>
      </c>
      <c r="R14" s="216">
        <f t="shared" si="2"/>
        <v>0.24222258889541018</v>
      </c>
      <c r="S14" s="217">
        <f t="shared" si="2"/>
        <v>0.21725378158833331</v>
      </c>
      <c r="T14" s="33"/>
    </row>
    <row r="15" spans="1:20" ht="24.75" customHeight="1" outlineLevel="1">
      <c r="A15" s="125" t="s">
        <v>2</v>
      </c>
      <c r="B15" s="126" t="s">
        <v>38</v>
      </c>
      <c r="C15" s="69">
        <f>SUMIFS(Tabla!$F:$F,Tabla!$A:$A,C$7,Tabla!$D:$D,$A15,Tabla!$B:$B,"B00101",Tabla!$G:$G,"C")+SUMIFS(Tabla!$F:$F,Tabla!$A:$A,C$7,Tabla!$D:$D,$A15,Tabla!$B:$B,"B00102",Tabla!$G:$G,"C")</f>
        <v>12924.173461976723</v>
      </c>
      <c r="D15" s="69">
        <f>SUMIFS(Tabla!$F:$F,Tabla!$A:$A,D$7,Tabla!$D:$D,$A15,Tabla!$B:$B,"B00101",Tabla!$G:$G,"C")+SUMIFS(Tabla!$F:$F,Tabla!$A:$A,D$7,Tabla!$D:$D,$A15,Tabla!$B:$B,"B00102",Tabla!$G:$G,"C")</f>
        <v>13342.444417681678</v>
      </c>
      <c r="E15" s="69">
        <f>SUMIFS(Tabla!$F:$F,Tabla!$A:$A,E$7,Tabla!$D:$D,$A15,Tabla!$B:$B,"B00101",Tabla!$G:$G,"C")+SUMIFS(Tabla!$F:$F,Tabla!$A:$A,E$7,Tabla!$D:$D,$A15,Tabla!$B:$B,"B00102",Tabla!$G:$G,"C")</f>
        <v>7389.68819558012</v>
      </c>
      <c r="F15" s="69">
        <f>SUMIFS(Tabla!$F:$F,Tabla!$A:$A,F$7,Tabla!$D:$D,$A15,Tabla!$B:$B,"B00101",Tabla!$G:$G,"C")+SUMIFS(Tabla!$F:$F,Tabla!$A:$A,F$7,Tabla!$D:$D,$A15,Tabla!$B:$B,"B00102",Tabla!$G:$G,"C")</f>
        <v>10099.296365654538</v>
      </c>
      <c r="G15" s="69">
        <f>SUMIFS(Tabla!$F:$F,Tabla!$A:$A,G$7,Tabla!$D:$D,$A15,Tabla!$B:$B,"B00101",Tabla!$G:$G,"C")+SUMIFS(Tabla!$F:$F,Tabla!$A:$A,G$7,Tabla!$D:$D,$A15,Tabla!$B:$B,"B00102",Tabla!$G:$G,"C")</f>
        <v>11897.451172515379</v>
      </c>
      <c r="H15" s="70">
        <f>SUMIFS(Tabla!$F:$F,Tabla!$A:$A,H$7,Tabla!$D:$D,$A15,Tabla!$B:$B,"B00101",Tabla!$G:$G,"C")+SUMIFS(Tabla!$F:$F,Tabla!$A:$A,H$7,Tabla!$D:$D,$A15,Tabla!$B:$B,"B00102",Tabla!$G:$G,"C")</f>
        <v>14206.715612613134</v>
      </c>
      <c r="I15" s="211">
        <f t="shared" si="6"/>
        <v>3.2363458826633718</v>
      </c>
      <c r="J15" s="216">
        <f t="shared" si="7"/>
        <v>-44.615184712426789</v>
      </c>
      <c r="K15" s="216">
        <f t="shared" si="8"/>
        <v>36.667422201860603</v>
      </c>
      <c r="L15" s="216">
        <f t="shared" si="9"/>
        <v>17.804753338816411</v>
      </c>
      <c r="M15" s="257">
        <f t="shared" si="10"/>
        <v>19.409740847959498</v>
      </c>
      <c r="N15" s="253">
        <f t="shared" si="4"/>
        <v>19.199125021242651</v>
      </c>
      <c r="O15" s="253">
        <f t="shared" si="2"/>
        <v>19.121005032679296</v>
      </c>
      <c r="P15" s="216">
        <f t="shared" si="2"/>
        <v>12.950767739607357</v>
      </c>
      <c r="Q15" s="216">
        <f t="shared" si="2"/>
        <v>14.984921284503184</v>
      </c>
      <c r="R15" s="216">
        <f t="shared" si="2"/>
        <v>15.556432233293215</v>
      </c>
      <c r="S15" s="217">
        <f t="shared" si="2"/>
        <v>16.950662551507847</v>
      </c>
      <c r="T15" s="33"/>
    </row>
    <row r="16" spans="1:20" ht="24.75" customHeight="1">
      <c r="A16" s="125" t="s">
        <v>15</v>
      </c>
      <c r="B16" s="126" t="s">
        <v>23</v>
      </c>
      <c r="C16" s="127">
        <f>SUM(C17:C30)</f>
        <v>44331.570278114887</v>
      </c>
      <c r="D16" s="127">
        <f t="shared" ref="D16:H16" si="11">SUM(D17:D30)</f>
        <v>46091.040344189234</v>
      </c>
      <c r="E16" s="127">
        <f t="shared" si="11"/>
        <v>40546.879721272519</v>
      </c>
      <c r="F16" s="127">
        <f t="shared" si="11"/>
        <v>45964.068540762215</v>
      </c>
      <c r="G16" s="127">
        <f t="shared" si="11"/>
        <v>52152.33869634851</v>
      </c>
      <c r="H16" s="128">
        <f t="shared" si="11"/>
        <v>56826.153667730956</v>
      </c>
      <c r="I16" s="213">
        <f t="shared" si="6"/>
        <v>3.9688873077048328</v>
      </c>
      <c r="J16" s="228">
        <f t="shared" si="7"/>
        <v>-12.028716604171152</v>
      </c>
      <c r="K16" s="228">
        <f t="shared" si="8"/>
        <v>13.360309983723909</v>
      </c>
      <c r="L16" s="228">
        <f t="shared" si="9"/>
        <v>13.463277625431175</v>
      </c>
      <c r="M16" s="258">
        <f t="shared" si="10"/>
        <v>8.9618511618342609</v>
      </c>
      <c r="N16" s="254">
        <f t="shared" si="4"/>
        <v>65.855457810247813</v>
      </c>
      <c r="O16" s="254">
        <f t="shared" si="2"/>
        <v>66.052890069734232</v>
      </c>
      <c r="P16" s="228">
        <f t="shared" si="2"/>
        <v>71.060267759345223</v>
      </c>
      <c r="Q16" s="228">
        <f t="shared" si="2"/>
        <v>68.199597681000597</v>
      </c>
      <c r="R16" s="228">
        <f t="shared" si="2"/>
        <v>68.191439575874625</v>
      </c>
      <c r="S16" s="229">
        <f t="shared" si="2"/>
        <v>67.801804525927452</v>
      </c>
      <c r="T16" s="33"/>
    </row>
    <row r="17" spans="1:23" ht="30" customHeight="1" outlineLevel="1">
      <c r="A17" s="75" t="s">
        <v>6</v>
      </c>
      <c r="B17" s="129" t="s">
        <v>39</v>
      </c>
      <c r="C17" s="69">
        <f>SUMIFS(Tabla!$F:$F,Tabla!$A:$A,C$7,Tabla!$D:$D,$A17,Tabla!$B:$B,"B00101",Tabla!$G:$G,"C")</f>
        <v>12336.748211076039</v>
      </c>
      <c r="D17" s="69">
        <f>SUMIFS(Tabla!$F:$F,Tabla!$A:$A,D$7,Tabla!$D:$D,$A17,Tabla!$B:$B,"B00101",Tabla!$G:$G,"C")</f>
        <v>12533.753837189715</v>
      </c>
      <c r="E17" s="69">
        <f>SUMIFS(Tabla!$F:$F,Tabla!$A:$A,E$7,Tabla!$D:$D,$A17,Tabla!$B:$B,"B00101",Tabla!$G:$G,"C")</f>
        <v>10070.684549972862</v>
      </c>
      <c r="F17" s="69">
        <f>SUMIFS(Tabla!$F:$F,Tabla!$A:$A,F$7,Tabla!$D:$D,$A17,Tabla!$B:$B,"B00101",Tabla!$G:$G,"C")</f>
        <v>12044.703548267753</v>
      </c>
      <c r="G17" s="69">
        <f>SUMIFS(Tabla!$F:$F,Tabla!$A:$A,G$7,Tabla!$D:$D,$A17,Tabla!$B:$B,"B00101",Tabla!$G:$G,"C")</f>
        <v>15108.256284726427</v>
      </c>
      <c r="H17" s="70">
        <f>SUMIFS(Tabla!$F:$F,Tabla!$A:$A,H$7,Tabla!$D:$D,$A17,Tabla!$B:$B,"B00101",Tabla!$G:$G,"C")</f>
        <v>16519.597725774962</v>
      </c>
      <c r="I17" s="211">
        <f t="shared" si="6"/>
        <v>1.5969007613919217</v>
      </c>
      <c r="J17" s="216">
        <f t="shared" si="7"/>
        <v>-19.651489244255941</v>
      </c>
      <c r="K17" s="216">
        <f t="shared" si="8"/>
        <v>19.601636696089457</v>
      </c>
      <c r="L17" s="216">
        <f t="shared" si="9"/>
        <v>25.434853785996808</v>
      </c>
      <c r="M17" s="257">
        <f t="shared" si="10"/>
        <v>9.34152435893823</v>
      </c>
      <c r="N17" s="253">
        <f t="shared" si="4"/>
        <v>18.326492750725901</v>
      </c>
      <c r="O17" s="253">
        <f t="shared" si="2"/>
        <v>17.962073717291894</v>
      </c>
      <c r="P17" s="216">
        <f t="shared" si="2"/>
        <v>17.649336904845153</v>
      </c>
      <c r="Q17" s="216">
        <f t="shared" si="2"/>
        <v>17.871436586391425</v>
      </c>
      <c r="R17" s="216">
        <f t="shared" si="2"/>
        <v>19.754698855123141</v>
      </c>
      <c r="S17" s="217">
        <f t="shared" si="2"/>
        <v>19.710264791086519</v>
      </c>
      <c r="T17" s="33"/>
    </row>
    <row r="18" spans="1:23" ht="24.75" customHeight="1" outlineLevel="1">
      <c r="A18" s="75" t="s">
        <v>10</v>
      </c>
      <c r="B18" s="130" t="s">
        <v>40</v>
      </c>
      <c r="C18" s="69">
        <f>SUMIFS(Tabla!$F:$F,Tabla!$A:$A,C$7,Tabla!$D:$D,$A18,Tabla!$B:$B,"B00101",Tabla!$G:$G,"C")</f>
        <v>6886.9803996026058</v>
      </c>
      <c r="D18" s="69">
        <f>SUMIFS(Tabla!$F:$F,Tabla!$A:$A,D$7,Tabla!$D:$D,$A18,Tabla!$B:$B,"B00101",Tabla!$G:$G,"C")</f>
        <v>7474.9793984481039</v>
      </c>
      <c r="E18" s="69">
        <f>SUMIFS(Tabla!$F:$F,Tabla!$A:$A,E$7,Tabla!$D:$D,$A18,Tabla!$B:$B,"B00101",Tabla!$G:$G,"C")</f>
        <v>6486.183513149288</v>
      </c>
      <c r="F18" s="69">
        <f>SUMIFS(Tabla!$F:$F,Tabla!$A:$A,F$7,Tabla!$D:$D,$A18,Tabla!$B:$B,"B00101",Tabla!$G:$G,"C")</f>
        <v>7709.8763865746141</v>
      </c>
      <c r="G18" s="69">
        <f>SUMIFS(Tabla!$F:$F,Tabla!$A:$A,G$7,Tabla!$D:$D,$A18,Tabla!$B:$B,"B00101",Tabla!$G:$G,"C")</f>
        <v>8922.0051138812887</v>
      </c>
      <c r="H18" s="70">
        <f>SUMIFS(Tabla!$F:$F,Tabla!$A:$A,H$7,Tabla!$D:$D,$A18,Tabla!$B:$B,"B00101",Tabla!$G:$G,"C")</f>
        <v>10271.817452210718</v>
      </c>
      <c r="I18" s="211">
        <f t="shared" si="6"/>
        <v>8.5378346492670119</v>
      </c>
      <c r="J18" s="216">
        <f t="shared" si="7"/>
        <v>-13.228075056689818</v>
      </c>
      <c r="K18" s="216">
        <f t="shared" si="8"/>
        <v>18.866146339285066</v>
      </c>
      <c r="L18" s="216">
        <f t="shared" si="9"/>
        <v>15.721766037875568</v>
      </c>
      <c r="M18" s="257">
        <f t="shared" si="10"/>
        <v>15.129024486091438</v>
      </c>
      <c r="N18" s="253">
        <f t="shared" si="4"/>
        <v>10.230750778749972</v>
      </c>
      <c r="O18" s="253">
        <f t="shared" si="2"/>
        <v>10.712363808500315</v>
      </c>
      <c r="P18" s="216">
        <f t="shared" si="2"/>
        <v>11.36733431398488</v>
      </c>
      <c r="Q18" s="216">
        <f t="shared" si="2"/>
        <v>11.4395980257564</v>
      </c>
      <c r="R18" s="216">
        <f t="shared" si="2"/>
        <v>11.665907758446856</v>
      </c>
      <c r="S18" s="217">
        <f t="shared" si="2"/>
        <v>12.25576101970602</v>
      </c>
      <c r="T18" s="33"/>
    </row>
    <row r="19" spans="1:23" ht="24.75" customHeight="1" outlineLevel="1">
      <c r="A19" s="75" t="s">
        <v>11</v>
      </c>
      <c r="B19" s="130" t="s">
        <v>41</v>
      </c>
      <c r="C19" s="69">
        <f>SUMIFS(Tabla!$F:$F,Tabla!$A:$A,C$7,Tabla!$D:$D,$A19,Tabla!$B:$B,"B00101",Tabla!$G:$G,"C")</f>
        <v>2001.8111444924552</v>
      </c>
      <c r="D19" s="69">
        <f>SUMIFS(Tabla!$F:$F,Tabla!$A:$A,D$7,Tabla!$D:$D,$A19,Tabla!$B:$B,"B00101",Tabla!$G:$G,"C")</f>
        <v>1961.6789849953502</v>
      </c>
      <c r="E19" s="69">
        <f>SUMIFS(Tabla!$F:$F,Tabla!$A:$A,E$7,Tabla!$D:$D,$A19,Tabla!$B:$B,"B00101",Tabla!$G:$G,"C")</f>
        <v>751.20961197531415</v>
      </c>
      <c r="F19" s="69">
        <f>SUMIFS(Tabla!$F:$F,Tabla!$A:$A,F$7,Tabla!$D:$D,$A19,Tabla!$B:$B,"B00101",Tabla!$G:$G,"C")</f>
        <v>969.52650244245524</v>
      </c>
      <c r="G19" s="69">
        <f>SUMIFS(Tabla!$F:$F,Tabla!$A:$A,G$7,Tabla!$D:$D,$A19,Tabla!$B:$B,"B00101",Tabla!$G:$G,"C")</f>
        <v>1270.6005165851068</v>
      </c>
      <c r="H19" s="70">
        <f>SUMIFS(Tabla!$F:$F,Tabla!$A:$A,H$7,Tabla!$D:$D,$A19,Tabla!$B:$B,"B00101",Tabla!$G:$G,"C")</f>
        <v>1431.4822245966943</v>
      </c>
      <c r="I19" s="211">
        <f t="shared" si="6"/>
        <v>-2.0047924904164915</v>
      </c>
      <c r="J19" s="216">
        <f t="shared" si="7"/>
        <v>-61.705782764599746</v>
      </c>
      <c r="K19" s="216">
        <f t="shared" si="8"/>
        <v>29.06204699552157</v>
      </c>
      <c r="L19" s="216">
        <f t="shared" si="9"/>
        <v>31.053716776609861</v>
      </c>
      <c r="M19" s="257">
        <f t="shared" si="10"/>
        <v>12.661863891254882</v>
      </c>
      <c r="N19" s="253">
        <f t="shared" si="4"/>
        <v>2.9737315539054392</v>
      </c>
      <c r="O19" s="253">
        <f t="shared" si="2"/>
        <v>2.811274498913352</v>
      </c>
      <c r="P19" s="216">
        <f t="shared" si="2"/>
        <v>1.3165293245081384</v>
      </c>
      <c r="Q19" s="216">
        <f t="shared" si="2"/>
        <v>1.4385436169342767</v>
      </c>
      <c r="R19" s="216">
        <f t="shared" si="2"/>
        <v>1.6613651567241192</v>
      </c>
      <c r="S19" s="217">
        <f t="shared" si="2"/>
        <v>1.7079649370947878</v>
      </c>
      <c r="T19" s="33"/>
    </row>
    <row r="20" spans="1:23" ht="24.75" customHeight="1" outlineLevel="1">
      <c r="A20" s="75" t="s">
        <v>12</v>
      </c>
      <c r="B20" s="130" t="s">
        <v>42</v>
      </c>
      <c r="C20" s="69">
        <f>SUMIFS(Tabla!$F:$F,Tabla!$A:$A,C$7,Tabla!$D:$D,$A20,Tabla!$B:$B,"B00101",Tabla!$G:$G,"C")</f>
        <v>1592.311115112308</v>
      </c>
      <c r="D20" s="69">
        <f>SUMIFS(Tabla!$F:$F,Tabla!$A:$A,D$7,Tabla!$D:$D,$A20,Tabla!$B:$B,"B00101",Tabla!$G:$G,"C")</f>
        <v>1552.8620594413783</v>
      </c>
      <c r="E20" s="69">
        <f>SUMIFS(Tabla!$F:$F,Tabla!$A:$A,E$7,Tabla!$D:$D,$A20,Tabla!$B:$B,"B00101",Tabla!$G:$G,"C")</f>
        <v>1560.2544137711811</v>
      </c>
      <c r="F20" s="69">
        <f>SUMIFS(Tabla!$F:$F,Tabla!$A:$A,F$7,Tabla!$D:$D,$A20,Tabla!$B:$B,"B00101",Tabla!$G:$G,"C")</f>
        <v>1644.7234781934005</v>
      </c>
      <c r="G20" s="69">
        <f>SUMIFS(Tabla!$F:$F,Tabla!$A:$A,G$7,Tabla!$D:$D,$A20,Tabla!$B:$B,"B00101",Tabla!$G:$G,"C")</f>
        <v>1625.3486719745406</v>
      </c>
      <c r="H20" s="70">
        <f>SUMIFS(Tabla!$F:$F,Tabla!$A:$A,H$7,Tabla!$D:$D,$A20,Tabla!$B:$B,"B00101",Tabla!$G:$G,"C")</f>
        <v>1736.6660592609931</v>
      </c>
      <c r="I20" s="211">
        <f t="shared" si="6"/>
        <v>-2.4774716006518105</v>
      </c>
      <c r="J20" s="216">
        <f t="shared" si="7"/>
        <v>0.47604706965809385</v>
      </c>
      <c r="K20" s="216">
        <f t="shared" si="8"/>
        <v>5.413800703056836</v>
      </c>
      <c r="L20" s="216">
        <f t="shared" si="9"/>
        <v>-1.1779977896431433</v>
      </c>
      <c r="M20" s="257">
        <f t="shared" si="10"/>
        <v>6.8488312203940609</v>
      </c>
      <c r="N20" s="253">
        <f t="shared" si="4"/>
        <v>2.365410852902599</v>
      </c>
      <c r="O20" s="253">
        <f t="shared" si="2"/>
        <v>2.2254005581081171</v>
      </c>
      <c r="P20" s="216">
        <f t="shared" si="2"/>
        <v>2.7344174737350353</v>
      </c>
      <c r="Q20" s="216">
        <f t="shared" si="2"/>
        <v>2.4403731669186515</v>
      </c>
      <c r="R20" s="216">
        <f t="shared" si="2"/>
        <v>2.1252137205198842</v>
      </c>
      <c r="S20" s="217">
        <f t="shared" si="2"/>
        <v>2.0720933069888745</v>
      </c>
      <c r="T20" s="33"/>
    </row>
    <row r="21" spans="1:23" ht="24.75" customHeight="1" outlineLevel="1">
      <c r="A21" s="75" t="s">
        <v>5</v>
      </c>
      <c r="B21" s="130" t="s">
        <v>43</v>
      </c>
      <c r="C21" s="69">
        <f>SUMIFS(Tabla!$F:$F,Tabla!$A:$A,C$7,Tabla!$D:$D,$A21,Tabla!$B:$B,"B00101",Tabla!$G:$G,"C")</f>
        <v>4125.5827261491886</v>
      </c>
      <c r="D21" s="69">
        <f>SUMIFS(Tabla!$F:$F,Tabla!$A:$A,D$7,Tabla!$D:$D,$A21,Tabla!$B:$B,"B00101",Tabla!$G:$G,"C")</f>
        <v>4187.7087061962156</v>
      </c>
      <c r="E21" s="69">
        <f>SUMIFS(Tabla!$F:$F,Tabla!$A:$A,E$7,Tabla!$D:$D,$A21,Tabla!$B:$B,"B00101",Tabla!$G:$G,"C")</f>
        <v>3872.2413516148172</v>
      </c>
      <c r="F21" s="69">
        <f>SUMIFS(Tabla!$F:$F,Tabla!$A:$A,F$7,Tabla!$D:$D,$A21,Tabla!$B:$B,"B00101",Tabla!$G:$G,"C")</f>
        <v>4224.650989581507</v>
      </c>
      <c r="G21" s="69">
        <f>SUMIFS(Tabla!$F:$F,Tabla!$A:$A,G$7,Tabla!$D:$D,$A21,Tabla!$B:$B,"B00101",Tabla!$G:$G,"C")</f>
        <v>4431.9696569577354</v>
      </c>
      <c r="H21" s="70">
        <f>SUMIFS(Tabla!$F:$F,Tabla!$A:$A,H$7,Tabla!$D:$D,$A21,Tabla!$B:$B,"B00101",Tabla!$G:$G,"C")</f>
        <v>4876.1756644182969</v>
      </c>
      <c r="I21" s="211">
        <f t="shared" si="6"/>
        <v>1.5058716348905961</v>
      </c>
      <c r="J21" s="216">
        <f t="shared" si="7"/>
        <v>-7.5331733106131935</v>
      </c>
      <c r="K21" s="216">
        <f t="shared" si="8"/>
        <v>9.1009213002626126</v>
      </c>
      <c r="L21" s="216">
        <f t="shared" si="9"/>
        <v>4.9073560842659134</v>
      </c>
      <c r="M21" s="257">
        <f t="shared" si="10"/>
        <v>10.022767343706974</v>
      </c>
      <c r="N21" s="253">
        <f t="shared" si="4"/>
        <v>6.1286378411623952</v>
      </c>
      <c r="O21" s="253">
        <f t="shared" si="2"/>
        <v>6.0013890063846267</v>
      </c>
      <c r="P21" s="216">
        <f t="shared" si="2"/>
        <v>6.7862806994294171</v>
      </c>
      <c r="Q21" s="216">
        <f t="shared" si="2"/>
        <v>6.2683636801339162</v>
      </c>
      <c r="R21" s="216">
        <f t="shared" si="2"/>
        <v>5.7949921061872445</v>
      </c>
      <c r="S21" s="217">
        <f t="shared" si="2"/>
        <v>5.8179814732158182</v>
      </c>
      <c r="T21" s="33"/>
    </row>
    <row r="22" spans="1:23" ht="24.75" customHeight="1" outlineLevel="1">
      <c r="A22" s="75" t="s">
        <v>44</v>
      </c>
      <c r="B22" s="130" t="s">
        <v>65</v>
      </c>
      <c r="C22" s="69">
        <f>SUMIFS(Tabla!$F:$F,Tabla!$A:$A,C$7,Tabla!$D:$D,$A22,Tabla!$B:$B,"B00101",Tabla!$G:$G,"C")+SUMIFS(Tabla!$F:$F,Tabla!$A:$A,C$7,Tabla!$D:$D,$A22,Tabla!$B:$B,"B00102",Tabla!$G:$G,"C")</f>
        <v>5824.0837668616414</v>
      </c>
      <c r="D22" s="69">
        <f>SUMIFS(Tabla!$F:$F,Tabla!$A:$A,D$7,Tabla!$D:$D,$A22,Tabla!$B:$B,"B00101",Tabla!$G:$G,"C")+SUMIFS(Tabla!$F:$F,Tabla!$A:$A,D$7,Tabla!$D:$D,$A22,Tabla!$B:$B,"B00102",Tabla!$G:$G,"C")</f>
        <v>6039.9409734785513</v>
      </c>
      <c r="E22" s="69">
        <f>SUMIFS(Tabla!$F:$F,Tabla!$A:$A,E$7,Tabla!$D:$D,$A22,Tabla!$B:$B,"B00101",Tabla!$G:$G,"C")+SUMIFS(Tabla!$F:$F,Tabla!$A:$A,E$7,Tabla!$D:$D,$A22,Tabla!$B:$B,"B00102",Tabla!$G:$G,"C")</f>
        <v>5983.7133240900484</v>
      </c>
      <c r="F22" s="69">
        <f>SUMIFS(Tabla!$F:$F,Tabla!$A:$A,F$7,Tabla!$D:$D,$A22,Tabla!$B:$B,"B00101",Tabla!$G:$G,"C")+SUMIFS(Tabla!$F:$F,Tabla!$A:$A,F$7,Tabla!$D:$D,$A22,Tabla!$B:$B,"B00102",Tabla!$G:$G,"C")</f>
        <v>6202.7668182868547</v>
      </c>
      <c r="G22" s="69">
        <f>SUMIFS(Tabla!$F:$F,Tabla!$A:$A,G$7,Tabla!$D:$D,$A22,Tabla!$B:$B,"B00101",Tabla!$G:$G,"C")+SUMIFS(Tabla!$F:$F,Tabla!$A:$A,G$7,Tabla!$D:$D,$A22,Tabla!$B:$B,"B00102",Tabla!$G:$G,"C")</f>
        <v>6508.0992394015102</v>
      </c>
      <c r="H22" s="70">
        <f>SUMIFS(Tabla!$F:$F,Tabla!$A:$A,H$7,Tabla!$D:$D,$A22,Tabla!$B:$B,"B00101",Tabla!$G:$G,"C")+SUMIFS(Tabla!$F:$F,Tabla!$A:$A,H$7,Tabla!$D:$D,$A22,Tabla!$B:$B,"B00102",Tabla!$G:$G,"C")</f>
        <v>6754.7451060455642</v>
      </c>
      <c r="I22" s="211">
        <f t="shared" si="6"/>
        <v>3.7062860916443583</v>
      </c>
      <c r="J22" s="216">
        <f t="shared" si="7"/>
        <v>-0.93093044510533218</v>
      </c>
      <c r="K22" s="216">
        <f t="shared" si="8"/>
        <v>3.6608286916906678</v>
      </c>
      <c r="L22" s="216">
        <f t="shared" si="9"/>
        <v>4.9225197409401602</v>
      </c>
      <c r="M22" s="257">
        <f t="shared" si="10"/>
        <v>3.7898295273496103</v>
      </c>
      <c r="N22" s="253">
        <f t="shared" si="4"/>
        <v>8.651796008706949</v>
      </c>
      <c r="O22" s="253">
        <f t="shared" si="2"/>
        <v>8.6558158412052251</v>
      </c>
      <c r="P22" s="216">
        <f t="shared" si="2"/>
        <v>10.486732244945626</v>
      </c>
      <c r="Q22" s="216">
        <f t="shared" si="2"/>
        <v>9.2034107281228206</v>
      </c>
      <c r="R22" s="216">
        <f t="shared" si="2"/>
        <v>8.5096213732887964</v>
      </c>
      <c r="S22" s="217">
        <f t="shared" si="2"/>
        <v>8.0593859999825241</v>
      </c>
      <c r="T22" s="33"/>
    </row>
    <row r="23" spans="1:23" ht="24.75" customHeight="1" outlineLevel="1">
      <c r="A23" s="75" t="s">
        <v>119</v>
      </c>
      <c r="B23" s="130" t="s">
        <v>45</v>
      </c>
      <c r="C23" s="69">
        <f>SUMIFS(Tabla!$F:$F,Tabla!$A:$A,C$7,Tabla!$D:$D,$A23,Tabla!$B:$B,"B00101",Tabla!$G:$G,"C")</f>
        <v>2159.0590974755455</v>
      </c>
      <c r="D23" s="69">
        <f>SUMIFS(Tabla!$F:$F,Tabla!$A:$A,D$7,Tabla!$D:$D,$A23,Tabla!$B:$B,"B00101",Tabla!$G:$G,"C")</f>
        <v>2193.4217556674362</v>
      </c>
      <c r="E23" s="69">
        <f>SUMIFS(Tabla!$F:$F,Tabla!$A:$A,E$7,Tabla!$D:$D,$A23,Tabla!$B:$B,"B00101",Tabla!$G:$G,"C")</f>
        <v>1731.8644878549844</v>
      </c>
      <c r="F23" s="69">
        <f>SUMIFS(Tabla!$F:$F,Tabla!$A:$A,F$7,Tabla!$D:$D,$A23,Tabla!$B:$B,"B00101",Tabla!$G:$G,"C")</f>
        <v>2074.8388827241533</v>
      </c>
      <c r="G23" s="69">
        <f>SUMIFS(Tabla!$F:$F,Tabla!$A:$A,G$7,Tabla!$D:$D,$A23,Tabla!$B:$B,"B00101",Tabla!$G:$G,"C")</f>
        <v>2359.7573869223143</v>
      </c>
      <c r="H23" s="70">
        <f>SUMIFS(Tabla!$F:$F,Tabla!$A:$A,H$7,Tabla!$D:$D,$A23,Tabla!$B:$B,"B00101",Tabla!$G:$G,"C")</f>
        <v>2574.3695285112053</v>
      </c>
      <c r="I23" s="211">
        <f t="shared" si="6"/>
        <v>1.5915570922569344</v>
      </c>
      <c r="J23" s="216">
        <f t="shared" si="7"/>
        <v>-21.042796107035272</v>
      </c>
      <c r="K23" s="216">
        <f t="shared" si="8"/>
        <v>19.803766245820015</v>
      </c>
      <c r="L23" s="216">
        <f t="shared" si="9"/>
        <v>13.73207850356448</v>
      </c>
      <c r="M23" s="257">
        <f t="shared" si="10"/>
        <v>9.0946697647081578</v>
      </c>
      <c r="N23" s="253">
        <f t="shared" si="4"/>
        <v>3.2073266164863377</v>
      </c>
      <c r="O23" s="253">
        <f t="shared" si="2"/>
        <v>3.1433841593017995</v>
      </c>
      <c r="P23" s="216">
        <f t="shared" si="2"/>
        <v>3.0351720052409039</v>
      </c>
      <c r="Q23" s="216">
        <f t="shared" si="2"/>
        <v>3.0785607442299208</v>
      </c>
      <c r="R23" s="216">
        <f t="shared" si="2"/>
        <v>3.0854848945691367</v>
      </c>
      <c r="S23" s="217">
        <f t="shared" si="2"/>
        <v>3.0715944733866123</v>
      </c>
      <c r="T23" s="33"/>
    </row>
    <row r="24" spans="1:23" ht="24.75" customHeight="1" outlineLevel="1">
      <c r="A24" s="75" t="s">
        <v>13</v>
      </c>
      <c r="B24" s="130" t="s">
        <v>70</v>
      </c>
      <c r="C24" s="69">
        <f>SUMIFS(Tabla!$F:$F,Tabla!$A:$A,C$7,Tabla!$D:$D,$A24,Tabla!$B:$B,"B00101",Tabla!$G:$G,"C")</f>
        <v>1256.5817831507036</v>
      </c>
      <c r="D24" s="69">
        <f>SUMIFS(Tabla!$F:$F,Tabla!$A:$A,D$7,Tabla!$D:$D,$A24,Tabla!$B:$B,"B00101",Tabla!$G:$G,"C")</f>
        <v>1456.9390156232225</v>
      </c>
      <c r="E24" s="69">
        <f>SUMIFS(Tabla!$F:$F,Tabla!$A:$A,E$7,Tabla!$D:$D,$A24,Tabla!$B:$B,"B00101",Tabla!$G:$G,"C")</f>
        <v>1305.1975554742658</v>
      </c>
      <c r="F24" s="69">
        <f>SUMIFS(Tabla!$F:$F,Tabla!$A:$A,F$7,Tabla!$D:$D,$A24,Tabla!$B:$B,"B00101",Tabla!$G:$G,"C")</f>
        <v>1521.9988109518181</v>
      </c>
      <c r="G24" s="69">
        <f>SUMIFS(Tabla!$F:$F,Tabla!$A:$A,G$7,Tabla!$D:$D,$A24,Tabla!$B:$B,"B00101",Tabla!$G:$G,"C")</f>
        <v>1717.4283000008927</v>
      </c>
      <c r="H24" s="70">
        <f>SUMIFS(Tabla!$F:$F,Tabla!$A:$A,H$7,Tabla!$D:$D,$A24,Tabla!$B:$B,"B00101",Tabla!$G:$G,"C")</f>
        <v>1830.8736515498204</v>
      </c>
      <c r="I24" s="211">
        <f t="shared" si="6"/>
        <v>15.94462335512705</v>
      </c>
      <c r="J24" s="216">
        <f t="shared" si="7"/>
        <v>-10.415086597433699</v>
      </c>
      <c r="K24" s="216">
        <f t="shared" si="8"/>
        <v>16.610608452968933</v>
      </c>
      <c r="L24" s="216">
        <f t="shared" si="9"/>
        <v>12.840318116073817</v>
      </c>
      <c r="M24" s="257">
        <f t="shared" si="10"/>
        <v>6.6055364028220822</v>
      </c>
      <c r="N24" s="253">
        <f t="shared" si="4"/>
        <v>1.8666780374856151</v>
      </c>
      <c r="O24" s="253">
        <f t="shared" si="4"/>
        <v>2.0879336183046258</v>
      </c>
      <c r="P24" s="216">
        <f t="shared" si="4"/>
        <v>2.2874186227993523</v>
      </c>
      <c r="Q24" s="216">
        <f t="shared" si="4"/>
        <v>2.2582793445672196</v>
      </c>
      <c r="R24" s="216">
        <f t="shared" si="4"/>
        <v>2.2456118186241141</v>
      </c>
      <c r="S24" s="217">
        <f t="shared" si="4"/>
        <v>2.1844965640274108</v>
      </c>
      <c r="T24" s="33"/>
    </row>
    <row r="25" spans="1:23" ht="24.75" customHeight="1" outlineLevel="1">
      <c r="A25" s="75" t="s">
        <v>8</v>
      </c>
      <c r="B25" s="130" t="s">
        <v>46</v>
      </c>
      <c r="C25" s="69">
        <f>SUMIFS(Tabla!$F:$F,Tabla!$A:$A,C$7,Tabla!$D:$D,$A25,Tabla!$B:$B,"B00101",Tabla!$G:$G,"C")</f>
        <v>651.84146966235187</v>
      </c>
      <c r="D25" s="69">
        <f>SUMIFS(Tabla!$F:$F,Tabla!$A:$A,D$7,Tabla!$D:$D,$A25,Tabla!$B:$B,"B00101",Tabla!$G:$G,"C")</f>
        <v>693.4056009745791</v>
      </c>
      <c r="E25" s="69">
        <f>SUMIFS(Tabla!$F:$F,Tabla!$A:$A,E$7,Tabla!$D:$D,$A25,Tabla!$B:$B,"B00101",Tabla!$G:$G,"C")</f>
        <v>618.71494334714123</v>
      </c>
      <c r="F25" s="69">
        <f>SUMIFS(Tabla!$F:$F,Tabla!$A:$A,F$7,Tabla!$D:$D,$A25,Tabla!$B:$B,"B00101",Tabla!$G:$G,"C")</f>
        <v>601.42229346549686</v>
      </c>
      <c r="G25" s="69">
        <f>SUMIFS(Tabla!$F:$F,Tabla!$A:$A,G$7,Tabla!$D:$D,$A25,Tabla!$B:$B,"B00101",Tabla!$G:$G,"C")</f>
        <v>699.60112394336693</v>
      </c>
      <c r="H25" s="70">
        <f>SUMIFS(Tabla!$F:$F,Tabla!$A:$A,H$7,Tabla!$D:$D,$A25,Tabla!$B:$B,"B00101",Tabla!$G:$G,"C")</f>
        <v>809.23544574566813</v>
      </c>
      <c r="I25" s="211">
        <f t="shared" si="6"/>
        <v>6.3764171576498683</v>
      </c>
      <c r="J25" s="216">
        <f t="shared" si="7"/>
        <v>-10.771568259970849</v>
      </c>
      <c r="K25" s="216">
        <f t="shared" si="8"/>
        <v>-2.7949300510012165</v>
      </c>
      <c r="L25" s="216">
        <f t="shared" si="9"/>
        <v>16.324441502184285</v>
      </c>
      <c r="M25" s="257">
        <f t="shared" si="10"/>
        <v>15.670975653146058</v>
      </c>
      <c r="N25" s="253">
        <f t="shared" si="4"/>
        <v>0.96832388600299191</v>
      </c>
      <c r="O25" s="253">
        <f t="shared" si="4"/>
        <v>0.99371686108374258</v>
      </c>
      <c r="P25" s="216">
        <f t="shared" si="4"/>
        <v>1.0843263364083133</v>
      </c>
      <c r="Q25" s="216">
        <f t="shared" si="4"/>
        <v>0.89236570549355854</v>
      </c>
      <c r="R25" s="216">
        <f t="shared" si="4"/>
        <v>0.91475874262065082</v>
      </c>
      <c r="S25" s="217">
        <f t="shared" si="4"/>
        <v>0.96553470482476889</v>
      </c>
      <c r="T25" s="33"/>
    </row>
    <row r="26" spans="1:23" ht="24.75" customHeight="1" outlineLevel="1">
      <c r="A26" s="131" t="s">
        <v>47</v>
      </c>
      <c r="B26" s="132" t="s">
        <v>48</v>
      </c>
      <c r="C26" s="69">
        <f>SUMIFS(Tabla!$F:$F,Tabla!$A:$A,C$7,Tabla!$D:$D,$A26,Tabla!$B:$B,"B00101",Tabla!$G:$G,"C")</f>
        <v>621.61517875685774</v>
      </c>
      <c r="D26" s="69">
        <f>SUMIFS(Tabla!$F:$F,Tabla!$A:$A,D$7,Tabla!$D:$D,$A26,Tabla!$B:$B,"B00101",Tabla!$G:$G,"C")</f>
        <v>687.57863059059173</v>
      </c>
      <c r="E26" s="69">
        <f>SUMIFS(Tabla!$F:$F,Tabla!$A:$A,E$7,Tabla!$D:$D,$A26,Tabla!$B:$B,"B00101",Tabla!$G:$G,"C")</f>
        <v>792.31810101788381</v>
      </c>
      <c r="F26" s="69">
        <f>SUMIFS(Tabla!$F:$F,Tabla!$A:$A,F$7,Tabla!$D:$D,$A26,Tabla!$B:$B,"B00101",Tabla!$G:$G,"C")</f>
        <v>805.91487139318042</v>
      </c>
      <c r="G26" s="69">
        <f>SUMIFS(Tabla!$F:$F,Tabla!$A:$A,G$7,Tabla!$D:$D,$A26,Tabla!$B:$B,"B00101",Tabla!$G:$G,"C")</f>
        <v>849.48938572839131</v>
      </c>
      <c r="H26" s="70">
        <f>SUMIFS(Tabla!$F:$F,Tabla!$A:$A,H$7,Tabla!$D:$D,$A26,Tabla!$B:$B,"B00101",Tabla!$G:$G,"C")</f>
        <v>863.36404841993158</v>
      </c>
      <c r="I26" s="211">
        <f t="shared" si="6"/>
        <v>10.611621802037007</v>
      </c>
      <c r="J26" s="216">
        <f t="shared" si="7"/>
        <v>15.233089826733945</v>
      </c>
      <c r="K26" s="216">
        <f t="shared" si="8"/>
        <v>1.716074687405083</v>
      </c>
      <c r="L26" s="216">
        <f t="shared" si="9"/>
        <v>5.4068383500460726</v>
      </c>
      <c r="M26" s="257">
        <f t="shared" si="10"/>
        <v>1.633294414814074</v>
      </c>
      <c r="N26" s="253">
        <f t="shared" si="4"/>
        <v>0.92342211029328436</v>
      </c>
      <c r="O26" s="253">
        <f t="shared" si="4"/>
        <v>0.98536625256332466</v>
      </c>
      <c r="P26" s="216">
        <f t="shared" si="4"/>
        <v>1.3885738383801773</v>
      </c>
      <c r="Q26" s="216">
        <f t="shared" si="4"/>
        <v>1.1957833964460185</v>
      </c>
      <c r="R26" s="216">
        <f t="shared" si="4"/>
        <v>1.1107441308533363</v>
      </c>
      <c r="S26" s="217">
        <f t="shared" si="4"/>
        <v>1.0301179416076243</v>
      </c>
      <c r="T26" s="33"/>
    </row>
    <row r="27" spans="1:23" ht="24.75" customHeight="1" outlineLevel="1">
      <c r="A27" s="131" t="s">
        <v>49</v>
      </c>
      <c r="B27" s="132" t="s">
        <v>50</v>
      </c>
      <c r="C27" s="69">
        <f>SUMIFS(Tabla!$F:$F,Tabla!$A:$A,C$7,Tabla!$D:$D,$A27,Tabla!$B:$B,"B00101",Tabla!$G:$G,"C")</f>
        <v>457.02449140281635</v>
      </c>
      <c r="D27" s="69">
        <f>SUMIFS(Tabla!$F:$F,Tabla!$A:$A,D$7,Tabla!$D:$D,$A27,Tabla!$B:$B,"B00101",Tabla!$G:$G,"C")</f>
        <v>442.69856413248442</v>
      </c>
      <c r="E27" s="69">
        <f>SUMIFS(Tabla!$F:$F,Tabla!$A:$A,E$7,Tabla!$D:$D,$A27,Tabla!$B:$B,"B00101",Tabla!$G:$G,"C")</f>
        <v>144.51310671749121</v>
      </c>
      <c r="F27" s="69">
        <f>SUMIFS(Tabla!$F:$F,Tabla!$A:$A,F$7,Tabla!$D:$D,$A27,Tabla!$B:$B,"B00101",Tabla!$G:$G,"C")</f>
        <v>305.22369666492955</v>
      </c>
      <c r="G27" s="69">
        <f>SUMIFS(Tabla!$F:$F,Tabla!$A:$A,G$7,Tabla!$D:$D,$A27,Tabla!$B:$B,"B00101",Tabla!$G:$G,"C")</f>
        <v>418.89358904208564</v>
      </c>
      <c r="H27" s="70">
        <f>SUMIFS(Tabla!$F:$F,Tabla!$A:$A,H$7,Tabla!$D:$D,$A27,Tabla!$B:$B,"B00101",Tabla!$G:$G,"C")</f>
        <v>446.50001890374676</v>
      </c>
      <c r="I27" s="211">
        <f t="shared" si="6"/>
        <v>-3.1346082189948135</v>
      </c>
      <c r="J27" s="216">
        <f t="shared" si="7"/>
        <v>-67.356319078947038</v>
      </c>
      <c r="K27" s="216">
        <f t="shared" si="8"/>
        <v>111.20831431685403</v>
      </c>
      <c r="L27" s="216">
        <f t="shared" si="9"/>
        <v>37.241503074363635</v>
      </c>
      <c r="M27" s="257">
        <f t="shared" si="10"/>
        <v>6.5903204498284964</v>
      </c>
      <c r="N27" s="253">
        <f t="shared" si="4"/>
        <v>0.67891926505220945</v>
      </c>
      <c r="O27" s="253">
        <f t="shared" si="4"/>
        <v>0.63442958484573897</v>
      </c>
      <c r="P27" s="216">
        <f t="shared" si="4"/>
        <v>0.25326585248166833</v>
      </c>
      <c r="Q27" s="216">
        <f t="shared" si="4"/>
        <v>0.45287838905721828</v>
      </c>
      <c r="R27" s="216">
        <f t="shared" si="4"/>
        <v>0.54772149399092318</v>
      </c>
      <c r="S27" s="217">
        <f t="shared" si="4"/>
        <v>0.5327389775410003</v>
      </c>
      <c r="T27" s="33"/>
    </row>
    <row r="28" spans="1:23" ht="24.75" customHeight="1" outlineLevel="1">
      <c r="A28" s="131" t="s">
        <v>51</v>
      </c>
      <c r="B28" s="129" t="s">
        <v>52</v>
      </c>
      <c r="C28" s="69">
        <f>SUMIFS(Tabla!$F:$F,Tabla!$A:$A,C$7,Tabla!$D:$D,$A28,Tabla!$B:$B,"B00101",Tabla!$G:$G,"C")</f>
        <v>437.81687025806156</v>
      </c>
      <c r="D28" s="69">
        <f>SUMIFS(Tabla!$F:$F,Tabla!$A:$A,D$7,Tabla!$D:$D,$A28,Tabla!$B:$B,"B00101",Tabla!$G:$G,"C")</f>
        <v>448.94249031756453</v>
      </c>
      <c r="E28" s="69">
        <f>SUMIFS(Tabla!$F:$F,Tabla!$A:$A,E$7,Tabla!$D:$D,$A28,Tabla!$B:$B,"B00101",Tabla!$G:$G,"C")</f>
        <v>354.41880975270686</v>
      </c>
      <c r="F28" s="69">
        <f>SUMIFS(Tabla!$F:$F,Tabla!$A:$A,F$7,Tabla!$D:$D,$A28,Tabla!$B:$B,"B00101",Tabla!$G:$G,"C")</f>
        <v>365.1970268151893</v>
      </c>
      <c r="G28" s="69">
        <f>SUMIFS(Tabla!$F:$F,Tabla!$A:$A,G$7,Tabla!$D:$D,$A28,Tabla!$B:$B,"B00101",Tabla!$G:$G,"C")</f>
        <v>398.25109658293945</v>
      </c>
      <c r="H28" s="70">
        <f>SUMIFS(Tabla!$F:$F,Tabla!$A:$A,H$7,Tabla!$D:$D,$A28,Tabla!$B:$B,"B00101",Tabla!$G:$G,"C")</f>
        <v>443.85571650799318</v>
      </c>
      <c r="I28" s="211">
        <f t="shared" si="6"/>
        <v>2.5411583735787104</v>
      </c>
      <c r="J28" s="216">
        <f t="shared" si="7"/>
        <v>-21.054741443162413</v>
      </c>
      <c r="K28" s="216">
        <f t="shared" si="8"/>
        <v>3.0410962301924229</v>
      </c>
      <c r="L28" s="216">
        <f t="shared" si="9"/>
        <v>9.051023787353401</v>
      </c>
      <c r="M28" s="257">
        <f t="shared" si="10"/>
        <v>11.45122268748257</v>
      </c>
      <c r="N28" s="253">
        <f t="shared" si="4"/>
        <v>0.65038594949406248</v>
      </c>
      <c r="O28" s="253">
        <f t="shared" si="4"/>
        <v>0.64337773109773877</v>
      </c>
      <c r="P28" s="216">
        <f t="shared" si="4"/>
        <v>0.6211352314432883</v>
      </c>
      <c r="Q28" s="216">
        <f t="shared" si="4"/>
        <v>0.54186435391388166</v>
      </c>
      <c r="R28" s="216">
        <f t="shared" si="4"/>
        <v>0.52073054186087286</v>
      </c>
      <c r="S28" s="217">
        <f t="shared" si="4"/>
        <v>0.52958394306175949</v>
      </c>
      <c r="T28" s="33"/>
    </row>
    <row r="29" spans="1:23" ht="24.75" customHeight="1" outlineLevel="1">
      <c r="A29" s="75" t="s">
        <v>53</v>
      </c>
      <c r="B29" s="130" t="s">
        <v>54</v>
      </c>
      <c r="C29" s="69">
        <f>SUMIFS(Tabla!$F:$F,Tabla!$A:$A,C$7,Tabla!$D:$D,$A29,Tabla!$B:$B,"B00102",Tabla!$G:$G,"C")</f>
        <v>303.235387</v>
      </c>
      <c r="D29" s="69">
        <f>SUMIFS(Tabla!$F:$F,Tabla!$A:$A,D$7,Tabla!$D:$D,$A29,Tabla!$B:$B,"B00102",Tabla!$G:$G,"C")</f>
        <v>369.51777029758102</v>
      </c>
      <c r="E29" s="69">
        <f>SUMIFS(Tabla!$F:$F,Tabla!$A:$A,E$7,Tabla!$D:$D,$A29,Tabla!$B:$B,"B00102",Tabla!$G:$G,"C")</f>
        <v>300.21616320160479</v>
      </c>
      <c r="F29" s="69">
        <f>SUMIFS(Tabla!$F:$F,Tabla!$A:$A,F$7,Tabla!$D:$D,$A29,Tabla!$B:$B,"B00102",Tabla!$G:$G,"C")</f>
        <v>281.85403656112425</v>
      </c>
      <c r="G29" s="69">
        <f>SUMIFS(Tabla!$F:$F,Tabla!$A:$A,G$7,Tabla!$D:$D,$A29,Tabla!$B:$B,"B00102",Tabla!$G:$G,"C")</f>
        <v>316.89690100719952</v>
      </c>
      <c r="H29" s="70">
        <f>SUMIFS(Tabla!$F:$F,Tabla!$A:$A,H$7,Tabla!$D:$D,$A29,Tabla!$B:$B,"B00102",Tabla!$G:$G,"C")</f>
        <v>332.97461067093246</v>
      </c>
      <c r="I29" s="211">
        <f t="shared" si="6"/>
        <v>21.85839322822207</v>
      </c>
      <c r="J29" s="216">
        <f t="shared" si="7"/>
        <v>-18.754607400928535</v>
      </c>
      <c r="K29" s="216">
        <f t="shared" si="8"/>
        <v>-6.1163018155520774</v>
      </c>
      <c r="L29" s="216">
        <f t="shared" si="9"/>
        <v>12.432982998444913</v>
      </c>
      <c r="M29" s="257">
        <f t="shared" si="10"/>
        <v>5.0734827676234318</v>
      </c>
      <c r="N29" s="253">
        <f t="shared" si="4"/>
        <v>0.45046239305019814</v>
      </c>
      <c r="O29" s="253">
        <f t="shared" si="4"/>
        <v>0.52955447475284723</v>
      </c>
      <c r="P29" s="216">
        <f t="shared" si="4"/>
        <v>0.52614260553314385</v>
      </c>
      <c r="Q29" s="216">
        <f t="shared" si="4"/>
        <v>0.4182034469204528</v>
      </c>
      <c r="R29" s="216">
        <f t="shared" si="4"/>
        <v>0.41435641079557928</v>
      </c>
      <c r="S29" s="217">
        <f t="shared" si="4"/>
        <v>0.39728677743725999</v>
      </c>
      <c r="T29" s="33"/>
    </row>
    <row r="30" spans="1:23" ht="24.75" customHeight="1" outlineLevel="1">
      <c r="A30" s="133"/>
      <c r="B30" s="134" t="s">
        <v>138</v>
      </c>
      <c r="C30" s="72">
        <f>SUMIFS(Tabla!$F:$F,Tabla!$A:$A,C$7,Tabla!$B:$B,"B00103",Tabla!$G:$G,"C")</f>
        <v>5676.8786371143242</v>
      </c>
      <c r="D30" s="72">
        <f>SUMIFS(Tabla!$F:$F,Tabla!$A:$A,D$7,Tabla!$B:$B,"B00103",Tabla!$G:$G,"C")</f>
        <v>6047.6125568364569</v>
      </c>
      <c r="E30" s="72">
        <f>SUMIFS(Tabla!$F:$F,Tabla!$A:$A,E$7,Tabla!$B:$B,"B00103",Tabla!$G:$G,"C")</f>
        <v>6575.3497893329286</v>
      </c>
      <c r="F30" s="72">
        <f>SUMIFS(Tabla!$F:$F,Tabla!$A:$A,F$7,Tabla!$B:$B,"B00103",Tabla!$G:$G,"C")</f>
        <v>7211.3711988397317</v>
      </c>
      <c r="G30" s="72">
        <f>SUMIFS(Tabla!$F:$F,Tabla!$A:$A,G$7,Tabla!$B:$B,"B00103",Tabla!$G:$G,"C")</f>
        <v>7525.7414295947146</v>
      </c>
      <c r="H30" s="73">
        <f>SUMIFS(Tabla!$F:$F,Tabla!$A:$A,H$7,Tabla!$B:$B,"B00103",Tabla!$G:$G,"C")</f>
        <v>7934.4964151144386</v>
      </c>
      <c r="I30" s="211">
        <f t="shared" si="6"/>
        <v>6.5305944238149891</v>
      </c>
      <c r="J30" s="216">
        <f t="shared" si="7"/>
        <v>8.7263730527825629</v>
      </c>
      <c r="K30" s="216">
        <f t="shared" si="8"/>
        <v>9.6728148293891252</v>
      </c>
      <c r="L30" s="216">
        <f t="shared" si="9"/>
        <v>4.3593683099486498</v>
      </c>
      <c r="M30" s="257">
        <f t="shared" si="10"/>
        <v>5.4314247884242945</v>
      </c>
      <c r="N30" s="253">
        <f t="shared" si="4"/>
        <v>8.4331197662298738</v>
      </c>
      <c r="O30" s="253">
        <f t="shared" si="4"/>
        <v>8.6668099573808739</v>
      </c>
      <c r="P30" s="216">
        <f t="shared" si="4"/>
        <v>11.523602305610115</v>
      </c>
      <c r="Q30" s="216">
        <f t="shared" si="4"/>
        <v>10.699936496114818</v>
      </c>
      <c r="R30" s="216">
        <f t="shared" si="4"/>
        <v>9.8402325722699722</v>
      </c>
      <c r="S30" s="217">
        <f t="shared" si="4"/>
        <v>9.4669996159664827</v>
      </c>
      <c r="T30" s="33"/>
    </row>
    <row r="31" spans="1:23" ht="24.75" customHeight="1">
      <c r="A31" s="135"/>
      <c r="B31" s="136" t="s">
        <v>139</v>
      </c>
      <c r="C31" s="137">
        <f>+C8+C11+C16</f>
        <v>65017.169247378741</v>
      </c>
      <c r="D31" s="137">
        <f t="shared" ref="D31:H31" si="12">+D8+D11+D16</f>
        <v>67599.832700717918</v>
      </c>
      <c r="E31" s="137">
        <f t="shared" si="12"/>
        <v>55637.010318492634</v>
      </c>
      <c r="F31" s="138">
        <f t="shared" si="12"/>
        <v>65592.321224950705</v>
      </c>
      <c r="G31" s="139">
        <f t="shared" si="12"/>
        <v>74308.710621136473</v>
      </c>
      <c r="H31" s="139">
        <f t="shared" si="12"/>
        <v>81643.189826835529</v>
      </c>
      <c r="I31" s="230">
        <f t="shared" si="6"/>
        <v>3.9722791429331608</v>
      </c>
      <c r="J31" s="231">
        <f t="shared" si="7"/>
        <v>-17.696526610040323</v>
      </c>
      <c r="K31" s="231">
        <f t="shared" si="8"/>
        <v>17.893324694244271</v>
      </c>
      <c r="L31" s="231">
        <f t="shared" si="9"/>
        <v>13.288734463738024</v>
      </c>
      <c r="M31" s="259">
        <f t="shared" si="10"/>
        <v>9.8702818880735919</v>
      </c>
      <c r="N31" s="255">
        <f t="shared" si="4"/>
        <v>96.584339770753644</v>
      </c>
      <c r="O31" s="255">
        <f t="shared" si="4"/>
        <v>96.8770564684352</v>
      </c>
      <c r="P31" s="231">
        <f t="shared" si="4"/>
        <v>97.506414247884337</v>
      </c>
      <c r="Q31" s="231">
        <f t="shared" si="4"/>
        <v>97.323193105446805</v>
      </c>
      <c r="R31" s="231">
        <f t="shared" si="4"/>
        <v>97.161854615681236</v>
      </c>
      <c r="S31" s="232">
        <f t="shared" si="4"/>
        <v>97.412111153595234</v>
      </c>
      <c r="T31" s="33"/>
      <c r="W31" s="221"/>
    </row>
    <row r="32" spans="1:23" ht="39.75" customHeight="1" thickBot="1">
      <c r="A32" s="220" t="s">
        <v>105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51"/>
      <c r="O32" s="251"/>
      <c r="P32" s="251"/>
      <c r="Q32" s="251"/>
      <c r="R32" s="251"/>
      <c r="S32" s="287"/>
      <c r="T32" s="33"/>
    </row>
    <row r="33" spans="1:20" ht="46.5" customHeight="1" thickTop="1" thickBot="1">
      <c r="A33" s="182" t="s">
        <v>17</v>
      </c>
      <c r="B33" s="60" t="s">
        <v>7</v>
      </c>
      <c r="C33" s="61">
        <v>2018</v>
      </c>
      <c r="D33" s="61">
        <v>2019</v>
      </c>
      <c r="E33" s="61">
        <v>2020</v>
      </c>
      <c r="F33" s="61">
        <v>2021</v>
      </c>
      <c r="G33" s="61">
        <v>2022</v>
      </c>
      <c r="H33" s="62" t="s">
        <v>76</v>
      </c>
      <c r="I33" s="118" t="s">
        <v>77</v>
      </c>
      <c r="J33" s="61" t="s">
        <v>78</v>
      </c>
      <c r="K33" s="119" t="s">
        <v>79</v>
      </c>
      <c r="L33" s="120" t="s">
        <v>100</v>
      </c>
      <c r="M33" s="120" t="s">
        <v>80</v>
      </c>
      <c r="N33" s="164">
        <v>2018</v>
      </c>
      <c r="O33" s="261">
        <v>2019</v>
      </c>
      <c r="P33" s="165">
        <v>2020</v>
      </c>
      <c r="Q33" s="166">
        <v>2021</v>
      </c>
      <c r="R33" s="167">
        <v>2022</v>
      </c>
      <c r="S33" s="288" t="s">
        <v>76</v>
      </c>
      <c r="T33" s="33"/>
    </row>
    <row r="34" spans="1:20" ht="24.75" customHeight="1" thickTop="1">
      <c r="A34" s="63"/>
      <c r="B34" s="147" t="s">
        <v>26</v>
      </c>
      <c r="C34" s="140">
        <f t="shared" ref="C34:H34" si="13">C31</f>
        <v>65017.169247378741</v>
      </c>
      <c r="D34" s="140">
        <f t="shared" si="13"/>
        <v>67599.832700717918</v>
      </c>
      <c r="E34" s="140">
        <f t="shared" si="13"/>
        <v>55637.010318492634</v>
      </c>
      <c r="F34" s="140">
        <f t="shared" si="13"/>
        <v>65592.321224950705</v>
      </c>
      <c r="G34" s="140">
        <f t="shared" si="13"/>
        <v>74308.710621136473</v>
      </c>
      <c r="H34" s="141">
        <f t="shared" si="13"/>
        <v>81643.189826835529</v>
      </c>
      <c r="I34" s="233">
        <f t="shared" ref="I34" si="14">D34/C34*100-100</f>
        <v>3.9722791429331608</v>
      </c>
      <c r="J34" s="234">
        <f t="shared" ref="J34" si="15">E34/D34*100-100</f>
        <v>-17.696526610040323</v>
      </c>
      <c r="K34" s="234">
        <f t="shared" ref="K34" si="16">F34/E34*100-100</f>
        <v>17.893324694244271</v>
      </c>
      <c r="L34" s="234">
        <f t="shared" ref="L34" si="17">G34/F34*100-100</f>
        <v>13.288734463738024</v>
      </c>
      <c r="M34" s="235">
        <f t="shared" ref="M34" si="18">H34/G34*100-100</f>
        <v>9.8702818880735919</v>
      </c>
      <c r="N34" s="230">
        <f t="shared" ref="N34:S36" si="19">C34/C$36*100</f>
        <v>96.584339770753644</v>
      </c>
      <c r="O34" s="255">
        <f t="shared" si="19"/>
        <v>96.8770564684352</v>
      </c>
      <c r="P34" s="231">
        <f t="shared" si="19"/>
        <v>97.506414247884337</v>
      </c>
      <c r="Q34" s="231">
        <f t="shared" si="19"/>
        <v>97.323193105446805</v>
      </c>
      <c r="R34" s="231">
        <f t="shared" si="19"/>
        <v>97.161854615681236</v>
      </c>
      <c r="S34" s="232">
        <f t="shared" si="19"/>
        <v>97.412111153595234</v>
      </c>
      <c r="T34" s="33"/>
    </row>
    <row r="35" spans="1:20" ht="24.75" customHeight="1">
      <c r="A35" s="142"/>
      <c r="B35" s="148" t="s">
        <v>106</v>
      </c>
      <c r="C35" s="143">
        <f>SUMIFS(Tabla!$F:$F,Tabla!$A:$A,C$7,Tabla!$B:$B,"IMP_NETOS",Tabla!$G:$G,"C")</f>
        <v>2299.3019338700014</v>
      </c>
      <c r="D35" s="143">
        <f>SUMIFS(Tabla!$F:$F,Tabla!$A:$A,D$7,Tabla!$B:$B,"IMP_NETOS",Tabla!$G:$G,"C")</f>
        <v>2179.1584918391304</v>
      </c>
      <c r="E35" s="143">
        <f>SUMIFS(Tabla!$F:$F,Tabla!$A:$A,E$7,Tabla!$B:$B,"IMP_NETOS",Tabla!$G:$G,"C")</f>
        <v>1422.8362030400003</v>
      </c>
      <c r="F35" s="143">
        <f>SUMIFS(Tabla!$F:$F,Tabla!$A:$A,F$7,Tabla!$B:$B,"IMP_NETOS",Tabla!$G:$G,"C")</f>
        <v>1804.0712812871111</v>
      </c>
      <c r="G35" s="143">
        <f>SUMIFS(Tabla!$F:$F,Tabla!$A:$A,G$7,Tabla!$B:$B,"IMP_NETOS",Tabla!$G:$G,"C")</f>
        <v>2170.5938498010005</v>
      </c>
      <c r="H35" s="144">
        <f>SUMIFS(Tabla!$F:$F,Tabla!$A:$A,H$7,Tabla!$B:$B,"IMP_NETOS",Tabla!$G:$G,"C")</f>
        <v>2168.9654174996031</v>
      </c>
      <c r="I35" s="236">
        <f t="shared" ref="I35:I36" si="20">D35/C35*100-100</f>
        <v>-5.2252138034196776</v>
      </c>
      <c r="J35" s="237">
        <f t="shared" ref="J35:J36" si="21">E35/D35*100-100</f>
        <v>-34.707080353793899</v>
      </c>
      <c r="K35" s="237">
        <f t="shared" ref="K35:K36" si="22">F35/E35*100-100</f>
        <v>26.794024317948356</v>
      </c>
      <c r="L35" s="237">
        <f t="shared" ref="L35:L36" si="23">G35/F35*100-100</f>
        <v>20.316412788988842</v>
      </c>
      <c r="M35" s="238">
        <f t="shared" ref="M35:M36" si="24">H35/G35*100-100</f>
        <v>-7.5022432296435682E-2</v>
      </c>
      <c r="N35" s="236">
        <f t="shared" si="19"/>
        <v>3.4156602292463618</v>
      </c>
      <c r="O35" s="262">
        <f t="shared" si="19"/>
        <v>3.1229435315647978</v>
      </c>
      <c r="P35" s="237">
        <f t="shared" si="19"/>
        <v>2.493585752115659</v>
      </c>
      <c r="Q35" s="237">
        <f t="shared" si="19"/>
        <v>2.6768068945532018</v>
      </c>
      <c r="R35" s="237">
        <f t="shared" si="19"/>
        <v>2.8381453843187567</v>
      </c>
      <c r="S35" s="289">
        <f t="shared" si="19"/>
        <v>2.5878888464047747</v>
      </c>
      <c r="T35" s="33"/>
    </row>
    <row r="36" spans="1:20" ht="24.75" customHeight="1">
      <c r="A36" s="142"/>
      <c r="B36" s="149" t="s">
        <v>107</v>
      </c>
      <c r="C36" s="145">
        <f>+C34+C35</f>
        <v>67316.471181248737</v>
      </c>
      <c r="D36" s="145">
        <f t="shared" ref="D36:H36" si="25">+D34+D35</f>
        <v>69778.991192557049</v>
      </c>
      <c r="E36" s="145">
        <f t="shared" si="25"/>
        <v>57059.846521532636</v>
      </c>
      <c r="F36" s="145">
        <f t="shared" si="25"/>
        <v>67396.392506237811</v>
      </c>
      <c r="G36" s="145">
        <f t="shared" si="25"/>
        <v>76479.304470937481</v>
      </c>
      <c r="H36" s="146">
        <f t="shared" si="25"/>
        <v>83812.155244335125</v>
      </c>
      <c r="I36" s="230">
        <f t="shared" si="20"/>
        <v>3.6581240342768524</v>
      </c>
      <c r="J36" s="231">
        <f t="shared" si="21"/>
        <v>-18.227756597864214</v>
      </c>
      <c r="K36" s="231">
        <f t="shared" si="22"/>
        <v>18.115271271899559</v>
      </c>
      <c r="L36" s="231">
        <f t="shared" si="23"/>
        <v>13.476851841675369</v>
      </c>
      <c r="M36" s="239">
        <f t="shared" si="24"/>
        <v>9.5880196925485421</v>
      </c>
      <c r="N36" s="230">
        <f t="shared" si="19"/>
        <v>100</v>
      </c>
      <c r="O36" s="255">
        <f t="shared" si="19"/>
        <v>100</v>
      </c>
      <c r="P36" s="231">
        <f t="shared" si="19"/>
        <v>100</v>
      </c>
      <c r="Q36" s="231">
        <f t="shared" si="19"/>
        <v>100</v>
      </c>
      <c r="R36" s="231">
        <f t="shared" si="19"/>
        <v>100</v>
      </c>
      <c r="S36" s="232">
        <f t="shared" si="19"/>
        <v>100</v>
      </c>
      <c r="T36" s="33"/>
    </row>
    <row r="37" spans="1:20" ht="18" customHeight="1">
      <c r="A37" s="13" t="s">
        <v>135</v>
      </c>
      <c r="B37" s="32"/>
      <c r="C37" s="6"/>
      <c r="D37" s="7"/>
      <c r="E37" s="6"/>
      <c r="F37" s="4"/>
      <c r="G37" s="4"/>
      <c r="H37" s="4"/>
      <c r="I37" s="25"/>
      <c r="J37" s="25"/>
      <c r="K37" s="25"/>
      <c r="L37" s="25"/>
      <c r="M37" s="25"/>
      <c r="N37" s="34"/>
      <c r="O37" s="34"/>
      <c r="P37" s="34"/>
      <c r="Q37" s="2"/>
      <c r="R37" s="2"/>
      <c r="S37" s="2"/>
      <c r="T37" s="25"/>
    </row>
    <row r="38" spans="1:20" ht="18" customHeight="1">
      <c r="A38" s="13" t="s">
        <v>136</v>
      </c>
      <c r="B38" s="32"/>
      <c r="C38" s="6"/>
      <c r="D38" s="7"/>
      <c r="E38" s="6"/>
      <c r="F38" s="10"/>
      <c r="G38" s="10"/>
      <c r="H38" s="10"/>
      <c r="I38" s="25"/>
      <c r="J38" s="25"/>
      <c r="K38" s="25"/>
      <c r="L38" s="25"/>
      <c r="M38" s="25"/>
      <c r="N38" s="2"/>
      <c r="O38" s="2"/>
      <c r="P38" s="2"/>
      <c r="Q38" s="2"/>
      <c r="R38" s="2"/>
      <c r="S38" s="2"/>
      <c r="T38" s="25"/>
    </row>
    <row r="39" spans="1:20" ht="18" customHeight="1">
      <c r="A39" s="13" t="s">
        <v>137</v>
      </c>
      <c r="B39" s="32"/>
      <c r="C39" s="6"/>
      <c r="D39" s="7"/>
      <c r="E39" s="6"/>
      <c r="F39" s="10"/>
      <c r="G39" s="10"/>
      <c r="H39" s="10"/>
      <c r="I39" s="25"/>
      <c r="J39" s="25"/>
      <c r="K39" s="25"/>
      <c r="L39" s="25"/>
      <c r="M39" s="25"/>
      <c r="N39" s="34"/>
      <c r="O39" s="34"/>
      <c r="P39" s="34"/>
      <c r="Q39" s="34"/>
      <c r="R39" s="34"/>
      <c r="S39" s="34"/>
      <c r="T39" s="25"/>
    </row>
    <row r="40" spans="1:20" ht="18" customHeight="1">
      <c r="A40" s="13" t="s">
        <v>68</v>
      </c>
      <c r="B40" s="32"/>
      <c r="C40" s="6"/>
      <c r="D40" s="7"/>
      <c r="E40" s="6"/>
      <c r="F40" s="10"/>
      <c r="G40" s="10"/>
      <c r="H40" s="10"/>
      <c r="I40" s="25"/>
      <c r="J40" s="25"/>
      <c r="K40" s="25"/>
      <c r="L40" s="25"/>
      <c r="M40" s="25"/>
      <c r="N40" s="264"/>
      <c r="O40" s="264"/>
      <c r="P40" s="264"/>
      <c r="Q40" s="264"/>
      <c r="R40" s="34"/>
      <c r="S40" s="34"/>
      <c r="T40" s="25"/>
    </row>
    <row r="41" spans="1:20" ht="18" customHeight="1">
      <c r="A41" s="13"/>
      <c r="B41" s="32"/>
      <c r="C41" s="6"/>
      <c r="D41" s="7"/>
      <c r="E41" s="6"/>
      <c r="F41" s="10"/>
      <c r="G41" s="10"/>
      <c r="H41" s="10"/>
      <c r="I41" s="25"/>
      <c r="J41" s="25"/>
      <c r="K41" s="25"/>
      <c r="L41" s="25"/>
      <c r="M41" s="25"/>
      <c r="N41" s="264"/>
      <c r="O41" s="264"/>
      <c r="P41" s="264"/>
      <c r="Q41" s="264"/>
      <c r="R41" s="2"/>
      <c r="S41" s="2"/>
      <c r="T41" s="25"/>
    </row>
    <row r="42" spans="1:20" ht="15" customHeight="1">
      <c r="A42" s="13"/>
      <c r="B42" s="32"/>
      <c r="C42" s="6"/>
      <c r="D42" s="7"/>
      <c r="E42" s="6"/>
      <c r="F42" s="10"/>
      <c r="G42" s="10"/>
      <c r="H42" s="10"/>
      <c r="I42" s="25"/>
      <c r="J42" s="25"/>
      <c r="K42" s="25"/>
      <c r="L42" s="25"/>
      <c r="M42" s="25"/>
      <c r="N42" s="264"/>
      <c r="O42" s="264"/>
      <c r="P42" s="264"/>
      <c r="Q42" s="264"/>
      <c r="R42" s="2"/>
      <c r="S42" s="2"/>
      <c r="T42" s="25"/>
    </row>
    <row r="43" spans="1:20" ht="15" customHeight="1">
      <c r="N43" s="264"/>
      <c r="O43" s="264"/>
      <c r="P43" s="264"/>
      <c r="Q43" s="264"/>
      <c r="R43" s="2"/>
      <c r="S43" s="2"/>
    </row>
    <row r="44" spans="1:20">
      <c r="N44" s="264"/>
      <c r="O44" s="264"/>
      <c r="P44" s="264"/>
      <c r="Q44" s="264"/>
      <c r="R44" s="2"/>
      <c r="S44" s="2"/>
    </row>
    <row r="45" spans="1:20">
      <c r="N45" s="264"/>
      <c r="O45" s="264"/>
      <c r="P45" s="264"/>
      <c r="Q45" s="264"/>
      <c r="R45" s="2"/>
      <c r="S45" s="2"/>
    </row>
    <row r="46" spans="1:20">
      <c r="N46" s="264"/>
      <c r="O46" s="264"/>
      <c r="P46" s="264"/>
      <c r="Q46" s="264"/>
      <c r="R46" s="2"/>
      <c r="S46" s="2"/>
    </row>
    <row r="47" spans="1:20">
      <c r="N47" s="264"/>
      <c r="O47" s="264"/>
      <c r="P47" s="264"/>
      <c r="Q47" s="264"/>
    </row>
    <row r="48" spans="1:20">
      <c r="N48" s="264"/>
      <c r="O48" s="264"/>
      <c r="P48" s="264"/>
      <c r="Q48" s="264"/>
    </row>
    <row r="49" spans="14:17">
      <c r="N49" s="264"/>
      <c r="O49" s="264"/>
      <c r="P49" s="264"/>
      <c r="Q49" s="264"/>
    </row>
    <row r="50" spans="14:17">
      <c r="N50" s="264"/>
      <c r="O50" s="264"/>
      <c r="P50" s="264"/>
      <c r="Q50" s="264"/>
    </row>
    <row r="51" spans="14:17">
      <c r="N51" s="264"/>
      <c r="O51" s="264"/>
      <c r="P51" s="264"/>
      <c r="Q51" s="264"/>
    </row>
    <row r="52" spans="14:17">
      <c r="N52" s="264"/>
      <c r="O52" s="264"/>
      <c r="P52" s="264"/>
      <c r="Q52" s="264"/>
    </row>
    <row r="53" spans="14:17">
      <c r="N53" s="264"/>
      <c r="O53" s="264"/>
      <c r="P53" s="264"/>
      <c r="Q53" s="264"/>
    </row>
    <row r="54" spans="14:17">
      <c r="N54" s="264"/>
      <c r="O54" s="264"/>
      <c r="P54" s="264"/>
      <c r="Q54" s="264"/>
    </row>
    <row r="55" spans="14:17">
      <c r="N55" s="264"/>
      <c r="O55" s="264"/>
      <c r="P55" s="264"/>
      <c r="Q55" s="264"/>
    </row>
    <row r="56" spans="14:17">
      <c r="N56" s="264"/>
      <c r="O56" s="264"/>
      <c r="P56" s="264"/>
      <c r="Q56" s="264"/>
    </row>
    <row r="57" spans="14:17">
      <c r="N57" s="264"/>
      <c r="O57" s="264"/>
      <c r="P57" s="264"/>
      <c r="Q57" s="264"/>
    </row>
    <row r="58" spans="14:17">
      <c r="N58" s="264"/>
      <c r="O58" s="264"/>
      <c r="P58" s="264"/>
      <c r="Q58" s="264"/>
    </row>
    <row r="59" spans="14:17">
      <c r="N59" s="264"/>
      <c r="O59" s="264"/>
      <c r="P59" s="264"/>
      <c r="Q59" s="264"/>
    </row>
    <row r="60" spans="14:17">
      <c r="N60" s="264"/>
      <c r="O60" s="264"/>
      <c r="P60" s="264"/>
      <c r="Q60" s="264"/>
    </row>
    <row r="61" spans="14:17">
      <c r="N61" s="264"/>
      <c r="O61" s="264"/>
      <c r="P61" s="264"/>
      <c r="Q61" s="264"/>
    </row>
    <row r="62" spans="14:17">
      <c r="N62" s="264"/>
      <c r="O62" s="264"/>
      <c r="P62" s="264"/>
      <c r="Q62" s="264"/>
    </row>
    <row r="63" spans="14:17">
      <c r="N63" s="264"/>
      <c r="O63" s="264"/>
      <c r="P63" s="264"/>
      <c r="Q63" s="264"/>
    </row>
    <row r="64" spans="14:17">
      <c r="N64" s="264"/>
      <c r="O64" s="264"/>
      <c r="P64" s="264"/>
      <c r="Q64" s="264"/>
    </row>
    <row r="65" spans="14:17">
      <c r="N65" s="264"/>
      <c r="O65" s="264"/>
      <c r="P65" s="264"/>
      <c r="Q65" s="264"/>
    </row>
    <row r="66" spans="14:17">
      <c r="N66" s="264"/>
      <c r="O66" s="264"/>
      <c r="P66" s="264"/>
      <c r="Q66" s="264"/>
    </row>
    <row r="67" spans="14:17">
      <c r="N67" s="264"/>
      <c r="O67" s="264"/>
      <c r="P67" s="264"/>
      <c r="Q67" s="264"/>
    </row>
    <row r="68" spans="14:17">
      <c r="N68" s="264"/>
      <c r="O68" s="264"/>
      <c r="P68" s="264"/>
      <c r="Q68" s="264"/>
    </row>
    <row r="69" spans="14:17">
      <c r="N69" s="264"/>
      <c r="O69" s="264"/>
      <c r="P69" s="264"/>
      <c r="Q69" s="264"/>
    </row>
    <row r="70" spans="14:17">
      <c r="N70" s="264"/>
      <c r="O70" s="264"/>
      <c r="P70" s="264"/>
      <c r="Q70" s="264"/>
    </row>
    <row r="71" spans="14:17">
      <c r="N71" s="34"/>
      <c r="O71" s="34"/>
      <c r="P71" s="34"/>
      <c r="Q71" s="34"/>
    </row>
    <row r="72" spans="14:17">
      <c r="N72" s="34"/>
      <c r="O72" s="34"/>
      <c r="P72" s="34"/>
      <c r="Q72" s="34"/>
    </row>
    <row r="73" spans="14:17">
      <c r="N73" s="34"/>
      <c r="O73" s="34"/>
      <c r="P73" s="34"/>
      <c r="Q73" s="34"/>
    </row>
    <row r="74" spans="14:17">
      <c r="N74" s="34"/>
      <c r="O74" s="34"/>
      <c r="P74" s="34"/>
      <c r="Q74" s="34"/>
    </row>
    <row r="75" spans="14:17">
      <c r="N75" s="34"/>
      <c r="O75" s="34"/>
      <c r="P75" s="34"/>
      <c r="Q75" s="34"/>
    </row>
    <row r="76" spans="14:17">
      <c r="N76" s="34"/>
      <c r="O76" s="34"/>
      <c r="P76" s="34"/>
      <c r="Q76" s="34"/>
    </row>
    <row r="77" spans="14:17">
      <c r="N77" s="34"/>
      <c r="O77" s="34"/>
      <c r="P77" s="34"/>
      <c r="Q77" s="34"/>
    </row>
    <row r="78" spans="14:17">
      <c r="N78" s="34"/>
      <c r="O78" s="34"/>
      <c r="P78" s="34"/>
      <c r="Q78" s="34"/>
    </row>
  </sheetData>
  <mergeCells count="6">
    <mergeCell ref="N6:S6"/>
    <mergeCell ref="A5:H5"/>
    <mergeCell ref="A6:A7"/>
    <mergeCell ref="B6:B7"/>
    <mergeCell ref="C6:H6"/>
    <mergeCell ref="I6:M6"/>
  </mergeCells>
  <phoneticPr fontId="5" type="noConversion"/>
  <hyperlinks>
    <hyperlink ref="H4" location="Contenido!A1" display="Contenido"/>
  </hyperlinks>
  <printOptions horizontalCentered="1"/>
  <pageMargins left="0.70866141732283472" right="0.70866141732283472" top="0.98425196850393704" bottom="0.98425196850393704" header="0" footer="0"/>
  <pageSetup paperSize="5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46"/>
  <sheetViews>
    <sheetView showGridLines="0" zoomScaleNormal="100" workbookViewId="0"/>
  </sheetViews>
  <sheetFormatPr baseColWidth="10" defaultRowHeight="12.75"/>
  <cols>
    <col min="1" max="1" width="19.5703125" style="24" customWidth="1"/>
    <col min="2" max="2" width="18.7109375" style="24" customWidth="1"/>
    <col min="3" max="10" width="11.42578125" style="24"/>
    <col min="11" max="11" width="2.7109375" style="24" customWidth="1"/>
    <col min="12" max="41" width="11.42578125" style="24"/>
    <col min="42" max="42" width="11.42578125" style="48"/>
  </cols>
  <sheetData>
    <row r="2" spans="2:12">
      <c r="L2" s="98" t="s">
        <v>85</v>
      </c>
    </row>
    <row r="9" spans="2:12" ht="13.5" thickBot="1"/>
    <row r="10" spans="2:12" ht="27" thickTop="1" thickBot="1">
      <c r="B10" s="313" t="s">
        <v>75</v>
      </c>
      <c r="C10" s="85" t="s">
        <v>24</v>
      </c>
      <c r="D10" s="86"/>
      <c r="E10" s="86"/>
      <c r="F10" s="86"/>
      <c r="G10" s="86"/>
    </row>
    <row r="11" spans="2:12" ht="14.25" thickTop="1" thickBot="1">
      <c r="B11" s="313"/>
      <c r="C11" s="55" t="s">
        <v>81</v>
      </c>
      <c r="D11" s="55" t="s">
        <v>78</v>
      </c>
      <c r="E11" s="56" t="s">
        <v>79</v>
      </c>
      <c r="F11" s="56" t="s">
        <v>98</v>
      </c>
      <c r="G11" s="57" t="s">
        <v>80</v>
      </c>
    </row>
    <row r="12" spans="2:12" ht="13.5" thickTop="1">
      <c r="B12" s="64" t="s">
        <v>18</v>
      </c>
      <c r="C12" s="52">
        <f>'Cuadro 3'!H8</f>
        <v>11.936544005070715</v>
      </c>
      <c r="D12" s="52">
        <f>'Cuadro 3'!I8</f>
        <v>12.477947231086659</v>
      </c>
      <c r="E12" s="52">
        <f>'Cuadro 3'!J8</f>
        <v>47.196847595804456</v>
      </c>
      <c r="F12" s="52">
        <f>'Cuadro 3'!K8</f>
        <v>4.390468365504546</v>
      </c>
      <c r="G12" s="53">
        <f>'Cuadro 3'!L8</f>
        <v>-5.4986256446901507</v>
      </c>
    </row>
    <row r="13" spans="2:12">
      <c r="B13" s="64" t="s">
        <v>19</v>
      </c>
      <c r="C13" s="52">
        <f>'Cuadro 3'!H9</f>
        <v>0.5959739360528431</v>
      </c>
      <c r="D13" s="52">
        <f>'Cuadro 3'!I9</f>
        <v>-38.035708505484919</v>
      </c>
      <c r="E13" s="52">
        <f>'Cuadro 3'!J9</f>
        <v>21.718637561751336</v>
      </c>
      <c r="F13" s="52">
        <f>'Cuadro 3'!K9</f>
        <v>13.893840073813379</v>
      </c>
      <c r="G13" s="53">
        <f>'Cuadro 3'!L9</f>
        <v>14.408418167850385</v>
      </c>
    </row>
    <row r="14" spans="2:12">
      <c r="B14" s="65" t="s">
        <v>20</v>
      </c>
      <c r="C14" s="66">
        <f>'Cuadro 3'!H10</f>
        <v>3.8762586718387837</v>
      </c>
      <c r="D14" s="66">
        <f>'Cuadro 3'!I10</f>
        <v>-10.577150227314007</v>
      </c>
      <c r="E14" s="66">
        <f>'Cuadro 3'!J10</f>
        <v>12.412759069921293</v>
      </c>
      <c r="F14" s="66">
        <f>'Cuadro 3'!K10</f>
        <v>10.517314329272835</v>
      </c>
      <c r="G14" s="67">
        <f>'Cuadro 3'!L10</f>
        <v>5.9636809179980759</v>
      </c>
    </row>
    <row r="15" spans="2:12" ht="38.25">
      <c r="B15" s="49" t="s">
        <v>97</v>
      </c>
      <c r="C15" s="50">
        <f>'Cuadro 3'!H11</f>
        <v>3.2678525310957838</v>
      </c>
      <c r="D15" s="50">
        <f>'Cuadro 3'!I11</f>
        <v>-17.247323102106932</v>
      </c>
      <c r="E15" s="50">
        <f>'Cuadro 3'!J11</f>
        <v>16.330049353137795</v>
      </c>
      <c r="F15" s="50">
        <f>'Cuadro 3'!K11</f>
        <v>10.88415761384735</v>
      </c>
      <c r="G15" s="51">
        <f>'Cuadro 3'!L11</f>
        <v>7.2213606987388061</v>
      </c>
    </row>
    <row r="39" spans="42:42" s="24" customFormat="1" ht="15" customHeight="1">
      <c r="AP39" s="48"/>
    </row>
    <row r="40" spans="42:42" s="24" customFormat="1" ht="15" customHeight="1">
      <c r="AP40" s="48"/>
    </row>
    <row r="42" spans="42:42" ht="14.25" customHeight="1"/>
    <row r="46" spans="42:42" ht="23.25" customHeight="1"/>
  </sheetData>
  <mergeCells count="1">
    <mergeCell ref="B10:B11"/>
  </mergeCells>
  <hyperlinks>
    <hyperlink ref="L2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"/>
  <sheetViews>
    <sheetView showGridLines="0" zoomScaleNormal="100" workbookViewId="0">
      <pane ySplit="7" topLeftCell="A8" activePane="bottomLeft" state="frozen"/>
      <selection pane="bottomLeft"/>
    </sheetView>
  </sheetViews>
  <sheetFormatPr baseColWidth="10" defaultColWidth="9.7109375" defaultRowHeight="15"/>
  <cols>
    <col min="1" max="1" width="45.28515625" style="1" customWidth="1"/>
    <col min="2" max="12" width="11" style="1" customWidth="1"/>
    <col min="13" max="13" width="12.5703125" style="1" bestFit="1" customWidth="1"/>
    <col min="14" max="14" width="9.85546875" style="1" bestFit="1" customWidth="1"/>
    <col min="15" max="15" width="25.85546875" style="1" bestFit="1" customWidth="1"/>
    <col min="16" max="19" width="9.85546875" style="1" bestFit="1" customWidth="1"/>
    <col min="20" max="29" width="11.7109375" style="1" bestFit="1" customWidth="1"/>
    <col min="30" max="16384" width="9.7109375" style="1"/>
  </cols>
  <sheetData>
    <row r="1" spans="1:29" ht="19.5" customHeight="1">
      <c r="A1" s="240" t="s">
        <v>87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29" ht="19.5" customHeight="1">
      <c r="A2" s="23" t="s">
        <v>144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29" ht="19.5" customHeight="1">
      <c r="A3" s="23" t="s">
        <v>83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29" ht="19.5" customHeight="1">
      <c r="A4" s="23" t="s">
        <v>84</v>
      </c>
      <c r="B4" s="82"/>
      <c r="C4" s="82"/>
      <c r="D4" s="82"/>
      <c r="E4" s="82"/>
      <c r="F4" s="82"/>
      <c r="G4" s="82"/>
      <c r="H4" s="82"/>
      <c r="I4" s="82"/>
      <c r="J4" s="82"/>
      <c r="K4" s="98" t="s">
        <v>85</v>
      </c>
      <c r="L4" s="82"/>
    </row>
    <row r="5" spans="1:29" s="5" customFormat="1" ht="19.5" customHeight="1" thickBot="1">
      <c r="A5" s="173" t="s">
        <v>88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29" ht="33" customHeight="1" thickTop="1" thickBot="1">
      <c r="A6" s="313" t="s">
        <v>75</v>
      </c>
      <c r="B6" s="307" t="s">
        <v>90</v>
      </c>
      <c r="C6" s="306"/>
      <c r="D6" s="306"/>
      <c r="E6" s="306"/>
      <c r="F6" s="306"/>
      <c r="G6" s="306"/>
      <c r="H6" s="305" t="s">
        <v>24</v>
      </c>
      <c r="I6" s="306"/>
      <c r="J6" s="306"/>
      <c r="K6" s="306"/>
      <c r="L6" s="306"/>
    </row>
    <row r="7" spans="1:29" ht="30" customHeight="1" thickTop="1" thickBot="1">
      <c r="A7" s="313"/>
      <c r="B7" s="74">
        <v>2018</v>
      </c>
      <c r="C7" s="54">
        <v>2019</v>
      </c>
      <c r="D7" s="54">
        <v>2020</v>
      </c>
      <c r="E7" s="54">
        <v>2021</v>
      </c>
      <c r="F7" s="54">
        <v>2022</v>
      </c>
      <c r="G7" s="58" t="s">
        <v>76</v>
      </c>
      <c r="H7" s="99" t="s">
        <v>81</v>
      </c>
      <c r="I7" s="55" t="s">
        <v>78</v>
      </c>
      <c r="J7" s="56" t="s">
        <v>79</v>
      </c>
      <c r="K7" s="56" t="s">
        <v>98</v>
      </c>
      <c r="L7" s="57" t="s">
        <v>80</v>
      </c>
    </row>
    <row r="8" spans="1:29" ht="30" customHeight="1" thickTop="1">
      <c r="A8" s="115" t="s">
        <v>18</v>
      </c>
      <c r="B8" s="68">
        <f>SUMIFS(Tabla!$F:$F,Tabla!$A:$A,B$7,Tabla!$B:$B,"SECTOR PRIMARIO",Tabla!$G:$G,"ENC")</f>
        <v>2495.2722264767153</v>
      </c>
      <c r="C8" s="68">
        <f>SUMIFS(Tabla!$F:$F,Tabla!$A:$A,C$7,Tabla!$B:$B,"SECTOR PRIMARIO",Tabla!$G:$G,"ENC")</f>
        <v>2793.1214938364164</v>
      </c>
      <c r="D8" s="68">
        <f>SUMIFS(Tabla!$F:$F,Tabla!$A:$A,D$7,Tabla!$B:$B,"SECTOR PRIMARIO",Tabla!$G:$G,"ENC")</f>
        <v>3141.645719937464</v>
      </c>
      <c r="E8" s="68">
        <f>SUMIFS(Tabla!$F:$F,Tabla!$A:$A,E$7,Tabla!$B:$B,"SECTOR PRIMARIO",Tabla!$G:$G,"ENC")</f>
        <v>4624.4034623764628</v>
      </c>
      <c r="F8" s="68">
        <f>SUMIFS(Tabla!$F:$F,Tabla!$A:$A,F$7,Tabla!$B:$B,"SECTOR PRIMARIO",Tabla!$G:$G,"ENC")</f>
        <v>4827.4364334853981</v>
      </c>
      <c r="G8" s="100">
        <f>SUMIFS(Tabla!$F:$F,Tabla!$A:$A,G$7,Tabla!$B:$B,"SECTOR PRIMARIO",Tabla!$G:$G,"ENC")</f>
        <v>4561.9937757726548</v>
      </c>
      <c r="H8" s="160">
        <f>+C8/B8*100-100</f>
        <v>11.936544005070715</v>
      </c>
      <c r="I8" s="102">
        <f t="shared" ref="I8:L8" si="0">+D8/C8*100-100</f>
        <v>12.477947231086659</v>
      </c>
      <c r="J8" s="102">
        <f t="shared" si="0"/>
        <v>47.196847595804456</v>
      </c>
      <c r="K8" s="102">
        <f t="shared" si="0"/>
        <v>4.390468365504546</v>
      </c>
      <c r="L8" s="103">
        <f t="shared" si="0"/>
        <v>-5.4986256446901507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30" customHeight="1">
      <c r="A9" s="115" t="s">
        <v>19</v>
      </c>
      <c r="B9" s="68">
        <f>SUMIFS(Tabla!$F:$F,Tabla!$A:$A,B$7,Tabla!$B:$B,"SECTOR SECUNDARIO",Tabla!$G:$G,"ENC")</f>
        <v>18190.32674278714</v>
      </c>
      <c r="C9" s="68">
        <f>SUMIFS(Tabla!$F:$F,Tabla!$A:$A,C$7,Tabla!$B:$B,"SECTOR SECUNDARIO",Tabla!$G:$G,"ENC")</f>
        <v>18298.736349057002</v>
      </c>
      <c r="D9" s="68">
        <f>SUMIFS(Tabla!$F:$F,Tabla!$A:$A,D$7,Tabla!$B:$B,"SECTOR SECUNDARIO",Tabla!$G:$G,"ENC")</f>
        <v>11338.682331142467</v>
      </c>
      <c r="E9" s="68">
        <f>SUMIFS(Tabla!$F:$F,Tabla!$A:$A,E$7,Tabla!$B:$B,"SECTOR SECUNDARIO",Tabla!$G:$G,"ENC")</f>
        <v>13801.289650921637</v>
      </c>
      <c r="F9" s="68">
        <f>SUMIFS(Tabla!$F:$F,Tabla!$A:$A,F$7,Tabla!$B:$B,"SECTOR SECUNDARIO",Tabla!$G:$G,"ENC")</f>
        <v>15718.818763144445</v>
      </c>
      <c r="G9" s="100">
        <f>SUMIFS(Tabla!$F:$F,Tabla!$A:$A,G$7,Tabla!$B:$B,"SECTOR SECUNDARIO",Tabla!$G:$G,"ENC")</f>
        <v>17983.651901584824</v>
      </c>
      <c r="H9" s="101">
        <f t="shared" ref="H9:H13" si="1">+C9/B9*100-100</f>
        <v>0.5959739360528431</v>
      </c>
      <c r="I9" s="102">
        <f t="shared" ref="I9:I13" si="2">+D9/C9*100-100</f>
        <v>-38.035708505484919</v>
      </c>
      <c r="J9" s="102">
        <f t="shared" ref="J9:J13" si="3">+E9/D9*100-100</f>
        <v>21.718637561751336</v>
      </c>
      <c r="K9" s="102">
        <f t="shared" ref="K9:K13" si="4">+F9/E9*100-100</f>
        <v>13.893840073813379</v>
      </c>
      <c r="L9" s="103">
        <f t="shared" ref="L9:L13" si="5">+G9/F9*100-100</f>
        <v>14.408418167850385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30" customHeight="1">
      <c r="A10" s="155" t="s">
        <v>20</v>
      </c>
      <c r="B10" s="71">
        <f>SUMIFS(Tabla!$F:$F,Tabla!$A:$A,B$7,Tabla!$B:$B,"SECTOR TERCIARIO",Tabla!$G:$G,"ENC")</f>
        <v>44331.570278114887</v>
      </c>
      <c r="C10" s="71">
        <f>SUMIFS(Tabla!$F:$F,Tabla!$A:$A,C$7,Tabla!$B:$B,"SECTOR TERCIARIO",Tabla!$G:$G,"ENC")</f>
        <v>46049.97661538262</v>
      </c>
      <c r="D10" s="71">
        <f>SUMIFS(Tabla!$F:$F,Tabla!$A:$A,D$7,Tabla!$B:$B,"SECTOR TERCIARIO",Tabla!$G:$G,"ENC")</f>
        <v>41179.201409130626</v>
      </c>
      <c r="E10" s="71">
        <f>SUMIFS(Tabla!$F:$F,Tabla!$A:$A,E$7,Tabla!$B:$B,"SECTOR TERCIARIO",Tabla!$G:$G,"ENC")</f>
        <v>46290.676466963647</v>
      </c>
      <c r="F10" s="71">
        <f>SUMIFS(Tabla!$F:$F,Tabla!$A:$A,F$7,Tabla!$B:$B,"SECTOR TERCIARIO",Tabla!$G:$G,"ENC")</f>
        <v>51159.212416140937</v>
      </c>
      <c r="G10" s="111">
        <f>SUMIFS(Tabla!$F:$F,Tabla!$A:$A,G$7,Tabla!$B:$B,"SECTOR TERCIARIO",Tabla!$G:$G,"ENC")</f>
        <v>54210.184604800437</v>
      </c>
      <c r="H10" s="161">
        <f t="shared" si="1"/>
        <v>3.8762586718387837</v>
      </c>
      <c r="I10" s="150">
        <f t="shared" si="2"/>
        <v>-10.577150227314007</v>
      </c>
      <c r="J10" s="150">
        <f t="shared" si="3"/>
        <v>12.412759069921293</v>
      </c>
      <c r="K10" s="150">
        <f t="shared" si="4"/>
        <v>10.517314329272835</v>
      </c>
      <c r="L10" s="151">
        <f t="shared" si="5"/>
        <v>5.9636809179980759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ht="30" customHeight="1">
      <c r="A11" s="156" t="s">
        <v>26</v>
      </c>
      <c r="B11" s="152">
        <f>SUMIFS(Tabla!$F:$F,Tabla!$A:$A,B$7,Tabla!$B:$B,"B001ENC_VB")</f>
        <v>65017.169247378741</v>
      </c>
      <c r="C11" s="152">
        <f>SUMIFS(Tabla!$F:$F,Tabla!$A:$A,C$7,Tabla!$B:$B,"B001ENC_VB")</f>
        <v>67141.834458276033</v>
      </c>
      <c r="D11" s="152">
        <f>SUMIFS(Tabla!$F:$F,Tabla!$A:$A,D$7,Tabla!$B:$B,"B001ENC_VB")</f>
        <v>55561.665332575401</v>
      </c>
      <c r="E11" s="152">
        <f>SUMIFS(Tabla!$F:$F,Tabla!$A:$A,E$7,Tabla!$B:$B,"B001ENC_VB")</f>
        <v>64634.912702810223</v>
      </c>
      <c r="F11" s="152">
        <f>SUMIFS(Tabla!$F:$F,Tabla!$A:$A,F$7,Tabla!$B:$B,"B001ENC_VB")</f>
        <v>71669.878474956728</v>
      </c>
      <c r="G11" s="159">
        <f>SUMIFS(Tabla!$F:$F,Tabla!$A:$A,G$7,Tabla!$B:$B,"B001ENC_VB")</f>
        <v>76845.418911981105</v>
      </c>
      <c r="H11" s="162">
        <f t="shared" si="1"/>
        <v>3.2678525310957838</v>
      </c>
      <c r="I11" s="153">
        <f t="shared" si="2"/>
        <v>-17.247323102106932</v>
      </c>
      <c r="J11" s="153">
        <f t="shared" si="3"/>
        <v>16.330049353137795</v>
      </c>
      <c r="K11" s="153">
        <f t="shared" si="4"/>
        <v>10.88415761384735</v>
      </c>
      <c r="L11" s="154">
        <f t="shared" si="5"/>
        <v>7.2213606987388061</v>
      </c>
      <c r="M11" s="33"/>
      <c r="N11" s="33"/>
      <c r="O11" s="44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ht="30" customHeight="1">
      <c r="A12" s="117" t="s">
        <v>25</v>
      </c>
      <c r="B12" s="246">
        <f>SUMIFS(Tabla!$F:$F,Tabla!$A:$A,B$7,Tabla!$B:$B,"B001ENC_T",Tabla!$G:$G,"ENC")</f>
        <v>67316.471181248737</v>
      </c>
      <c r="C12" s="246">
        <f>SUMIFS(Tabla!$F:$F,Tabla!$A:$A,C$7,Tabla!$B:$B,"B001ENC_T",Tabla!$G:$G,"ENC")</f>
        <v>69405.347011915917</v>
      </c>
      <c r="D12" s="246">
        <f>SUMIFS(Tabla!$F:$F,Tabla!$A:$A,D$7,Tabla!$B:$B,"B001ENC_T",Tabla!$G:$G,"ENC")</f>
        <v>57036.460526150018</v>
      </c>
      <c r="E12" s="246">
        <f>SUMIFS(Tabla!$F:$F,Tabla!$A:$A,E$7,Tabla!$B:$B,"B001ENC_T",Tabla!$G:$G,"ENC")</f>
        <v>66428.725696955502</v>
      </c>
      <c r="F12" s="246">
        <f>SUMIFS(Tabla!$F:$F,Tabla!$A:$A,F$7,Tabla!$B:$B,"B001ENC_T",Tabla!$G:$G,"ENC")</f>
        <v>73761.492154047432</v>
      </c>
      <c r="G12" s="247">
        <f>SUMIFS(Tabla!$F:$F,Tabla!$A:$A,G$7,Tabla!$B:$B,"B001ENC_T",Tabla!$G:$G,"ENC")</f>
        <v>79047.483697155621</v>
      </c>
      <c r="H12" s="107">
        <f t="shared" si="1"/>
        <v>3.1030679327246844</v>
      </c>
      <c r="I12" s="108">
        <f t="shared" si="2"/>
        <v>-17.821229945932458</v>
      </c>
      <c r="J12" s="108">
        <f t="shared" si="3"/>
        <v>16.467124860420341</v>
      </c>
      <c r="K12" s="108">
        <f t="shared" si="4"/>
        <v>11.038547526176615</v>
      </c>
      <c r="L12" s="109">
        <f t="shared" si="5"/>
        <v>7.1663294609993073</v>
      </c>
      <c r="M12" s="33"/>
      <c r="N12" s="33"/>
      <c r="O12" s="76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ht="30" customHeight="1">
      <c r="A13" s="157" t="s">
        <v>108</v>
      </c>
      <c r="B13" s="68">
        <f>SUMIFS(Tabla!$F:$F,Tabla!$A:$A,B$7,Tabla!$B:$B,"IMP_NETOS",Tabla!$G:$G,"ENC")</f>
        <v>2299.3019338700014</v>
      </c>
      <c r="C13" s="68">
        <f>SUMIFS(Tabla!$F:$F,Tabla!$A:$A,C$7,Tabla!$B:$B,"IMP_NETOS",Tabla!$G:$G,"ENC")</f>
        <v>2263.5125536398859</v>
      </c>
      <c r="D13" s="68">
        <f>SUMIFS(Tabla!$F:$F,Tabla!$A:$A,D$7,Tabla!$B:$B,"IMP_NETOS",Tabla!$G:$G,"ENC")</f>
        <v>1457.1489832765403</v>
      </c>
      <c r="E13" s="68">
        <f>SUMIFS(Tabla!$F:$F,Tabla!$A:$A,E$7,Tabla!$B:$B,"IMP_NETOS",Tabla!$G:$G,"ENC")</f>
        <v>1775.2034216344757</v>
      </c>
      <c r="F13" s="68">
        <f>SUMIFS(Tabla!$F:$F,Tabla!$A:$A,F$7,Tabla!$B:$B,"IMP_NETOS",Tabla!$G:$G,"ENC")</f>
        <v>2070.8075827819362</v>
      </c>
      <c r="G13" s="100">
        <f>SUMIFS(Tabla!$F:$F,Tabla!$A:$A,G$7,Tabla!$B:$B,"IMP_NETOS",Tabla!$G:$G,"ENC")</f>
        <v>2180.1954014560961</v>
      </c>
      <c r="H13" s="110">
        <f t="shared" si="1"/>
        <v>-1.5565324285131084</v>
      </c>
      <c r="I13" s="69">
        <f t="shared" si="2"/>
        <v>-35.624435529047844</v>
      </c>
      <c r="J13" s="69">
        <f t="shared" si="3"/>
        <v>21.827173611497102</v>
      </c>
      <c r="K13" s="69">
        <f t="shared" si="4"/>
        <v>16.651847193674854</v>
      </c>
      <c r="L13" s="70">
        <f t="shared" si="5"/>
        <v>5.2823748369323482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ht="30" customHeight="1">
      <c r="A14" s="158" t="s">
        <v>71</v>
      </c>
      <c r="B14" s="71">
        <f>+B11/B12*100</f>
        <v>96.584339770753644</v>
      </c>
      <c r="C14" s="71">
        <f t="shared" ref="C14:G14" si="6">+C11/C12*100</f>
        <v>96.738705804249818</v>
      </c>
      <c r="D14" s="71">
        <f t="shared" si="6"/>
        <v>97.414293979728185</v>
      </c>
      <c r="E14" s="71">
        <f t="shared" si="6"/>
        <v>97.299642623992881</v>
      </c>
      <c r="F14" s="71">
        <f t="shared" si="6"/>
        <v>97.164355522089409</v>
      </c>
      <c r="G14" s="111">
        <f t="shared" si="6"/>
        <v>97.214250622308228</v>
      </c>
      <c r="H14" s="163" t="s">
        <v>141</v>
      </c>
      <c r="I14" s="72" t="s">
        <v>141</v>
      </c>
      <c r="J14" s="72" t="s">
        <v>141</v>
      </c>
      <c r="K14" s="72" t="s">
        <v>141</v>
      </c>
      <c r="L14" s="73" t="s">
        <v>141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ht="18" customHeight="1">
      <c r="A15" s="314" t="s">
        <v>63</v>
      </c>
      <c r="B15" s="314"/>
      <c r="C15" s="314"/>
      <c r="D15" s="314"/>
      <c r="E15" s="314"/>
      <c r="F15" s="47"/>
      <c r="G15" s="47"/>
      <c r="H15" s="26"/>
      <c r="I15" s="34"/>
      <c r="J15" s="34"/>
      <c r="K15" s="34"/>
      <c r="L15" s="34"/>
      <c r="M15" s="33"/>
      <c r="N15" s="33"/>
      <c r="O15" s="33"/>
      <c r="P15" s="2"/>
      <c r="Q15" s="2"/>
      <c r="R15" s="2"/>
    </row>
    <row r="16" spans="1:29" ht="18" customHeight="1">
      <c r="A16" s="14" t="s">
        <v>66</v>
      </c>
      <c r="B16" s="16"/>
      <c r="C16" s="17"/>
      <c r="D16" s="17"/>
      <c r="E16" s="17"/>
      <c r="F16" s="17"/>
      <c r="G16" s="17"/>
      <c r="H16" s="17"/>
      <c r="I16" s="11"/>
      <c r="J16" s="12"/>
      <c r="K16" s="12"/>
      <c r="L16" s="12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ht="18" customHeight="1">
      <c r="A17" s="37" t="s">
        <v>109</v>
      </c>
      <c r="B17" s="38"/>
      <c r="C17" s="38"/>
      <c r="D17" s="18"/>
      <c r="E17" s="18"/>
      <c r="F17" s="18"/>
      <c r="G17" s="18"/>
      <c r="H17" s="19"/>
      <c r="I17" s="12"/>
      <c r="J17" s="12"/>
      <c r="K17" s="12"/>
      <c r="L17" s="1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ht="18" customHeight="1">
      <c r="A18" s="15" t="s">
        <v>155</v>
      </c>
      <c r="B18" s="19"/>
      <c r="C18" s="19"/>
      <c r="D18" s="19"/>
      <c r="E18" s="19"/>
      <c r="F18" s="19"/>
      <c r="G18" s="19"/>
      <c r="H18" s="19"/>
      <c r="I18" s="12"/>
      <c r="J18" s="12"/>
      <c r="K18" s="12"/>
      <c r="L18" s="1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ht="18" customHeight="1">
      <c r="A19" s="37" t="s">
        <v>68</v>
      </c>
      <c r="B19" s="248"/>
      <c r="C19" s="248"/>
      <c r="D19" s="248"/>
      <c r="E19" s="248"/>
      <c r="F19" s="18"/>
      <c r="G19" s="18"/>
      <c r="H19" s="249"/>
      <c r="I19" s="249"/>
      <c r="J19" s="249"/>
      <c r="K19" s="12"/>
      <c r="L19" s="1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ht="18" customHeight="1">
      <c r="A20" s="37"/>
      <c r="B20" s="248"/>
      <c r="C20" s="248"/>
      <c r="D20" s="248"/>
      <c r="E20" s="248"/>
      <c r="F20" s="18"/>
      <c r="G20" s="18"/>
      <c r="H20" s="249"/>
      <c r="I20" s="249"/>
      <c r="J20" s="249"/>
      <c r="K20" s="12"/>
      <c r="L20" s="1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ht="15" customHeight="1">
      <c r="B21" s="248"/>
      <c r="C21" s="248"/>
      <c r="D21" s="248"/>
      <c r="E21" s="248"/>
      <c r="F21" s="18"/>
      <c r="G21" s="18"/>
      <c r="H21" s="250"/>
      <c r="I21" s="250"/>
      <c r="J21" s="250"/>
    </row>
    <row r="22" spans="1:29" ht="15.75" customHeight="1">
      <c r="B22" s="248"/>
      <c r="C22" s="248"/>
      <c r="D22" s="248"/>
      <c r="E22" s="248"/>
      <c r="F22" s="18"/>
      <c r="G22" s="18"/>
      <c r="H22" s="250"/>
      <c r="I22" s="250"/>
      <c r="J22" s="250"/>
    </row>
    <row r="23" spans="1:29" ht="11.25" customHeight="1">
      <c r="B23" s="248"/>
      <c r="C23" s="248"/>
      <c r="D23" s="248"/>
      <c r="E23" s="248"/>
      <c r="F23" s="18"/>
      <c r="G23" s="18"/>
      <c r="H23" s="250"/>
      <c r="I23" s="250"/>
      <c r="J23" s="250"/>
    </row>
    <row r="24" spans="1:29" ht="11.25" customHeight="1">
      <c r="B24" s="248"/>
      <c r="C24" s="248"/>
      <c r="D24" s="248"/>
      <c r="E24" s="248"/>
      <c r="F24" s="18"/>
      <c r="G24" s="18"/>
      <c r="H24" s="250"/>
      <c r="I24" s="250"/>
      <c r="J24" s="250"/>
    </row>
    <row r="25" spans="1:29" ht="11.25" customHeight="1">
      <c r="B25" s="248"/>
      <c r="C25" s="248"/>
      <c r="D25" s="248"/>
      <c r="E25" s="248"/>
      <c r="F25" s="18"/>
      <c r="G25" s="18"/>
      <c r="H25" s="250"/>
      <c r="I25" s="250"/>
      <c r="J25" s="250"/>
    </row>
    <row r="26" spans="1:29" ht="11.25" customHeight="1">
      <c r="B26" s="8"/>
      <c r="C26" s="8"/>
      <c r="D26" s="8"/>
      <c r="E26" s="8"/>
      <c r="F26" s="8"/>
      <c r="G26" s="8"/>
      <c r="H26" s="8"/>
    </row>
    <row r="27" spans="1:29" ht="11.25" customHeight="1">
      <c r="B27" s="8"/>
      <c r="C27" s="8"/>
      <c r="D27" s="8"/>
      <c r="E27" s="8"/>
      <c r="F27" s="8"/>
      <c r="G27" s="8"/>
      <c r="H27" s="8"/>
    </row>
    <row r="28" spans="1:29" ht="11.25" customHeight="1">
      <c r="B28" s="8"/>
      <c r="C28" s="8"/>
      <c r="D28" s="8"/>
      <c r="E28" s="8"/>
      <c r="F28" s="8"/>
      <c r="G28" s="8"/>
      <c r="H28" s="8"/>
    </row>
    <row r="29" spans="1:29" ht="11.25" customHeight="1">
      <c r="B29" s="8"/>
      <c r="C29" s="8"/>
      <c r="D29" s="8"/>
      <c r="E29" s="8"/>
      <c r="F29" s="8"/>
      <c r="G29" s="8"/>
      <c r="H29" s="8"/>
    </row>
    <row r="30" spans="1:29" ht="11.25" customHeight="1">
      <c r="B30" s="8"/>
      <c r="C30" s="8"/>
      <c r="D30" s="8"/>
      <c r="E30" s="8"/>
      <c r="F30" s="8"/>
      <c r="G30" s="8"/>
      <c r="H30" s="8"/>
    </row>
    <row r="31" spans="1:29" ht="11.25" customHeight="1">
      <c r="B31" s="8"/>
      <c r="C31" s="8"/>
      <c r="D31" s="8"/>
      <c r="E31" s="8"/>
      <c r="F31" s="8"/>
      <c r="G31" s="8"/>
      <c r="H31" s="8"/>
    </row>
    <row r="32" spans="1:29" ht="11.25" customHeight="1">
      <c r="B32" s="8"/>
      <c r="C32" s="8"/>
      <c r="D32" s="8"/>
      <c r="E32" s="8"/>
      <c r="F32" s="8"/>
      <c r="G32" s="8"/>
      <c r="H32" s="8"/>
    </row>
    <row r="33" spans="2:8" ht="11.25" customHeight="1">
      <c r="B33" s="9"/>
      <c r="C33" s="9"/>
      <c r="D33" s="9"/>
      <c r="E33" s="9"/>
      <c r="F33" s="9"/>
      <c r="G33" s="9"/>
      <c r="H33" s="8"/>
    </row>
    <row r="34" spans="2:8" ht="11.25" customHeight="1">
      <c r="B34" s="9"/>
      <c r="C34" s="9"/>
      <c r="D34" s="9"/>
      <c r="E34" s="9"/>
      <c r="F34" s="9"/>
      <c r="G34" s="9"/>
      <c r="H34" s="8"/>
    </row>
    <row r="35" spans="2:8" ht="11.25" customHeight="1">
      <c r="B35" s="9"/>
      <c r="C35" s="9"/>
      <c r="D35" s="9"/>
      <c r="E35" s="9"/>
      <c r="F35" s="9"/>
      <c r="G35" s="9"/>
      <c r="H35" s="8"/>
    </row>
    <row r="36" spans="2:8" ht="11.25" customHeight="1">
      <c r="B36" s="9"/>
      <c r="C36" s="9"/>
      <c r="D36" s="9"/>
      <c r="E36" s="9"/>
      <c r="F36" s="9"/>
      <c r="G36" s="9"/>
      <c r="H36" s="8"/>
    </row>
    <row r="37" spans="2:8" ht="11.25" customHeight="1">
      <c r="B37" s="9"/>
      <c r="C37" s="9"/>
      <c r="D37" s="9"/>
      <c r="E37" s="9"/>
      <c r="F37" s="9"/>
      <c r="G37" s="9"/>
      <c r="H37" s="8"/>
    </row>
    <row r="38" spans="2:8" ht="11.25" customHeight="1">
      <c r="B38" s="9"/>
      <c r="C38" s="9"/>
      <c r="D38" s="9"/>
      <c r="E38" s="9"/>
      <c r="F38" s="9"/>
      <c r="G38" s="9"/>
      <c r="H38" s="8"/>
    </row>
    <row r="39" spans="2:8" ht="11.25" customHeight="1">
      <c r="B39" s="9"/>
      <c r="C39" s="9"/>
      <c r="D39" s="9"/>
      <c r="E39" s="9"/>
      <c r="F39" s="9"/>
      <c r="G39" s="9"/>
      <c r="H39" s="8"/>
    </row>
    <row r="40" spans="2:8" ht="11.25" customHeight="1">
      <c r="B40" s="9"/>
      <c r="C40" s="9"/>
      <c r="D40" s="9"/>
      <c r="E40" s="9"/>
      <c r="F40" s="9"/>
      <c r="G40" s="9"/>
      <c r="H40" s="8"/>
    </row>
    <row r="41" spans="2:8" ht="11.25" customHeight="1">
      <c r="B41" s="9"/>
      <c r="C41" s="9"/>
      <c r="D41" s="9"/>
      <c r="E41" s="9"/>
      <c r="F41" s="9"/>
      <c r="G41" s="9"/>
      <c r="H41" s="8"/>
    </row>
    <row r="42" spans="2:8" ht="11.25" customHeight="1">
      <c r="B42" s="9"/>
      <c r="C42" s="9"/>
      <c r="D42" s="9"/>
      <c r="E42" s="9"/>
      <c r="F42" s="9"/>
      <c r="G42" s="9"/>
      <c r="H42" s="8"/>
    </row>
    <row r="43" spans="2:8" ht="11.25" customHeight="1">
      <c r="B43" s="9"/>
      <c r="C43" s="9"/>
      <c r="D43" s="9"/>
      <c r="E43" s="9"/>
      <c r="F43" s="9"/>
      <c r="G43" s="9"/>
      <c r="H43" s="8"/>
    </row>
    <row r="44" spans="2:8" ht="11.25" customHeight="1">
      <c r="B44" s="9"/>
      <c r="C44" s="9"/>
      <c r="D44" s="9"/>
      <c r="E44" s="9"/>
      <c r="F44" s="9"/>
      <c r="G44" s="9"/>
      <c r="H44" s="8"/>
    </row>
    <row r="45" spans="2:8" ht="11.25" customHeight="1">
      <c r="B45" s="9"/>
      <c r="C45" s="9"/>
      <c r="D45" s="9"/>
      <c r="E45" s="9"/>
      <c r="F45" s="9"/>
      <c r="G45" s="9"/>
      <c r="H45" s="8"/>
    </row>
    <row r="46" spans="2:8" ht="11.25" customHeight="1">
      <c r="B46" s="9"/>
      <c r="C46" s="9"/>
      <c r="D46" s="9"/>
      <c r="E46" s="9"/>
      <c r="F46" s="9"/>
      <c r="G46" s="9"/>
      <c r="H46" s="8"/>
    </row>
    <row r="47" spans="2:8" ht="11.25" customHeight="1">
      <c r="B47" s="9"/>
      <c r="C47" s="9"/>
      <c r="D47" s="9"/>
      <c r="E47" s="9"/>
      <c r="F47" s="9"/>
      <c r="G47" s="9"/>
      <c r="H47" s="8"/>
    </row>
    <row r="48" spans="2:8" ht="11.25" customHeight="1">
      <c r="B48" s="8"/>
      <c r="C48" s="8"/>
      <c r="D48" s="8"/>
      <c r="E48" s="8"/>
      <c r="F48" s="8"/>
      <c r="G48" s="8"/>
      <c r="H48" s="8"/>
    </row>
    <row r="49" spans="2:8" ht="11.25" customHeight="1">
      <c r="B49" s="8"/>
      <c r="C49" s="8"/>
      <c r="D49" s="8"/>
      <c r="E49" s="8"/>
      <c r="F49" s="8"/>
      <c r="G49" s="8"/>
      <c r="H49" s="8"/>
    </row>
    <row r="50" spans="2:8" ht="11.25" customHeight="1">
      <c r="B50" s="8"/>
      <c r="C50" s="8"/>
      <c r="D50" s="8"/>
      <c r="E50" s="8"/>
      <c r="F50" s="8"/>
      <c r="G50" s="8"/>
      <c r="H50" s="8"/>
    </row>
    <row r="51" spans="2:8" ht="11.25" customHeight="1">
      <c r="B51" s="8"/>
      <c r="C51" s="8"/>
      <c r="D51" s="8"/>
      <c r="E51" s="8"/>
      <c r="F51" s="8"/>
      <c r="G51" s="8"/>
      <c r="H51" s="8"/>
    </row>
    <row r="52" spans="2:8" ht="11.25" customHeight="1">
      <c r="B52" s="8"/>
      <c r="C52" s="8"/>
      <c r="D52" s="8"/>
      <c r="E52" s="8"/>
      <c r="F52" s="8"/>
      <c r="G52" s="8"/>
      <c r="H52" s="8"/>
    </row>
    <row r="53" spans="2:8" ht="11.25" customHeight="1">
      <c r="B53" s="8"/>
      <c r="C53" s="8"/>
      <c r="D53" s="8"/>
      <c r="E53" s="8"/>
      <c r="F53" s="8"/>
      <c r="G53" s="8"/>
      <c r="H53" s="8"/>
    </row>
    <row r="54" spans="2:8" ht="11.25" customHeight="1">
      <c r="B54" s="8"/>
      <c r="C54" s="8"/>
      <c r="D54" s="8"/>
      <c r="E54" s="8"/>
      <c r="F54" s="8"/>
      <c r="G54" s="8"/>
      <c r="H54" s="8"/>
    </row>
    <row r="55" spans="2:8" ht="11.25" customHeight="1">
      <c r="B55" s="8"/>
      <c r="C55" s="8"/>
      <c r="D55" s="8"/>
      <c r="E55" s="8"/>
      <c r="F55" s="8"/>
      <c r="G55" s="8"/>
      <c r="H55" s="8"/>
    </row>
    <row r="56" spans="2:8" ht="11.25" customHeight="1">
      <c r="B56" s="8"/>
      <c r="C56" s="8"/>
      <c r="D56" s="8"/>
      <c r="E56" s="8"/>
      <c r="F56" s="8"/>
      <c r="G56" s="8"/>
      <c r="H56" s="8"/>
    </row>
    <row r="57" spans="2:8" ht="11.25" customHeight="1">
      <c r="B57" s="8"/>
      <c r="C57" s="8"/>
      <c r="D57" s="8"/>
      <c r="E57" s="8"/>
      <c r="F57" s="8"/>
      <c r="G57" s="8"/>
      <c r="H57" s="8"/>
    </row>
    <row r="58" spans="2:8" ht="11.25" customHeight="1">
      <c r="B58" s="8"/>
      <c r="C58" s="8"/>
      <c r="D58" s="8"/>
      <c r="E58" s="8"/>
      <c r="F58" s="8"/>
      <c r="G58" s="8"/>
      <c r="H58" s="8"/>
    </row>
    <row r="59" spans="2:8" ht="11.25" customHeight="1">
      <c r="B59" s="8"/>
      <c r="C59" s="8"/>
      <c r="D59" s="8"/>
      <c r="E59" s="8"/>
      <c r="F59" s="8"/>
      <c r="G59" s="8"/>
      <c r="H59" s="8"/>
    </row>
    <row r="60" spans="2:8" ht="11.25" customHeight="1">
      <c r="B60" s="8"/>
      <c r="C60" s="8"/>
      <c r="D60" s="8"/>
      <c r="E60" s="8"/>
      <c r="F60" s="8"/>
      <c r="G60" s="8"/>
      <c r="H60" s="8"/>
    </row>
    <row r="61" spans="2:8" ht="11.25" customHeight="1">
      <c r="B61" s="8"/>
      <c r="C61" s="8"/>
      <c r="D61" s="8"/>
      <c r="E61" s="8"/>
      <c r="F61" s="8"/>
      <c r="G61" s="8"/>
      <c r="H61" s="8"/>
    </row>
    <row r="62" spans="2:8" ht="11.25" customHeight="1">
      <c r="B62" s="8"/>
      <c r="C62" s="8"/>
      <c r="D62" s="8"/>
      <c r="E62" s="8"/>
      <c r="F62" s="8"/>
      <c r="G62" s="8"/>
      <c r="H62" s="8"/>
    </row>
    <row r="63" spans="2:8" ht="11.25" customHeight="1">
      <c r="B63" s="8"/>
      <c r="C63" s="8"/>
      <c r="D63" s="8"/>
      <c r="E63" s="8"/>
      <c r="F63" s="8"/>
      <c r="G63" s="8"/>
      <c r="H63" s="8"/>
    </row>
    <row r="64" spans="2:8" ht="11.25" customHeight="1">
      <c r="B64" s="8"/>
      <c r="C64" s="8"/>
      <c r="D64" s="8"/>
      <c r="E64" s="8"/>
      <c r="F64" s="8"/>
      <c r="G64" s="8"/>
      <c r="H64" s="8"/>
    </row>
    <row r="65" spans="1:12" ht="11.25" customHeight="1">
      <c r="B65" s="8"/>
      <c r="C65" s="8"/>
      <c r="D65" s="8"/>
      <c r="E65" s="8"/>
      <c r="F65" s="8"/>
      <c r="G65" s="8"/>
      <c r="H65" s="8"/>
    </row>
    <row r="67" spans="1:12">
      <c r="A67" s="302"/>
      <c r="B67" s="302"/>
      <c r="C67" s="302"/>
      <c r="D67" s="302"/>
      <c r="E67" s="302"/>
      <c r="F67" s="302"/>
      <c r="G67" s="302"/>
      <c r="H67" s="302"/>
      <c r="I67" s="302"/>
      <c r="J67" s="302"/>
      <c r="K67" s="46"/>
      <c r="L67" s="46"/>
    </row>
  </sheetData>
  <mergeCells count="5">
    <mergeCell ref="A67:J67"/>
    <mergeCell ref="A15:E15"/>
    <mergeCell ref="H6:L6"/>
    <mergeCell ref="A6:A7"/>
    <mergeCell ref="B6:G6"/>
  </mergeCells>
  <hyperlinks>
    <hyperlink ref="K4" location="Contenido!A1" display="Contenido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showGridLines="0" zoomScaleNormal="100" zoomScaleSheetLayoutView="70" workbookViewId="0">
      <pane xSplit="2" ySplit="7" topLeftCell="C8" activePane="bottomRight" state="frozen"/>
      <selection pane="topRight"/>
      <selection pane="bottomLeft"/>
      <selection pane="bottomRight"/>
    </sheetView>
  </sheetViews>
  <sheetFormatPr baseColWidth="10" defaultColWidth="9.7109375" defaultRowHeight="15" outlineLevelRow="1"/>
  <cols>
    <col min="1" max="1" width="15.42578125" style="1" customWidth="1"/>
    <col min="2" max="2" width="72.42578125" style="1" customWidth="1"/>
    <col min="3" max="8" width="10.140625" style="1" customWidth="1"/>
    <col min="9" max="9" width="10.7109375" style="1" customWidth="1"/>
    <col min="10" max="10" width="10.7109375" style="3" customWidth="1"/>
    <col min="11" max="13" width="10.7109375" style="1" customWidth="1"/>
    <col min="14" max="15" width="10.140625" style="1" customWidth="1"/>
    <col min="16" max="16" width="10.140625" style="3" customWidth="1"/>
    <col min="17" max="19" width="10.140625" style="1" customWidth="1"/>
    <col min="20" max="20" width="9.7109375" style="1"/>
    <col min="21" max="21" width="26.5703125" style="1" customWidth="1"/>
    <col min="22" max="16384" width="9.7109375" style="1"/>
  </cols>
  <sheetData>
    <row r="1" spans="1:24" ht="19.5" customHeight="1">
      <c r="A1" s="23" t="s">
        <v>89</v>
      </c>
      <c r="B1" s="22"/>
      <c r="C1" s="22"/>
      <c r="D1" s="22"/>
      <c r="E1" s="22"/>
      <c r="F1" s="22"/>
      <c r="G1" s="22"/>
      <c r="H1" s="22"/>
    </row>
    <row r="2" spans="1:24" ht="19.5" customHeight="1">
      <c r="A2" s="23" t="s">
        <v>147</v>
      </c>
      <c r="B2" s="23"/>
      <c r="C2" s="23"/>
      <c r="D2" s="23"/>
      <c r="E2" s="23"/>
      <c r="F2" s="23"/>
      <c r="G2" s="23"/>
      <c r="H2" s="23"/>
    </row>
    <row r="3" spans="1:24" ht="19.5" customHeight="1">
      <c r="A3" s="23" t="s">
        <v>83</v>
      </c>
      <c r="B3" s="22"/>
      <c r="C3" s="22"/>
      <c r="D3" s="22"/>
      <c r="E3" s="22"/>
      <c r="F3" s="22"/>
      <c r="G3" s="22"/>
      <c r="H3" s="22"/>
    </row>
    <row r="4" spans="1:24" ht="19.5" customHeight="1">
      <c r="A4" s="241" t="s">
        <v>94</v>
      </c>
      <c r="B4" s="81"/>
      <c r="C4" s="81"/>
      <c r="D4" s="81"/>
      <c r="E4" s="81"/>
      <c r="F4" s="81"/>
      <c r="G4" s="98"/>
      <c r="H4" s="98" t="s">
        <v>85</v>
      </c>
    </row>
    <row r="5" spans="1:24" ht="19.5" customHeight="1" thickBot="1">
      <c r="A5" s="84"/>
      <c r="B5" s="81"/>
      <c r="C5" s="81"/>
      <c r="D5" s="81"/>
      <c r="E5" s="81"/>
      <c r="F5" s="81"/>
      <c r="G5" s="81"/>
      <c r="H5" s="81"/>
    </row>
    <row r="6" spans="1:24" ht="31.5" customHeight="1" thickTop="1">
      <c r="A6" s="317" t="s">
        <v>16</v>
      </c>
      <c r="B6" s="315" t="s">
        <v>34</v>
      </c>
      <c r="C6" s="312" t="s">
        <v>93</v>
      </c>
      <c r="D6" s="312"/>
      <c r="E6" s="312"/>
      <c r="F6" s="312"/>
      <c r="G6" s="312"/>
      <c r="H6" s="307"/>
      <c r="I6" s="305" t="s">
        <v>99</v>
      </c>
      <c r="J6" s="306"/>
      <c r="K6" s="306"/>
      <c r="L6" s="306"/>
      <c r="M6" s="306"/>
      <c r="N6" s="305" t="s">
        <v>146</v>
      </c>
      <c r="O6" s="306"/>
      <c r="P6" s="306"/>
      <c r="Q6" s="306"/>
      <c r="R6" s="306"/>
      <c r="S6" s="306"/>
    </row>
    <row r="7" spans="1:24" ht="31.5" customHeight="1" thickBot="1">
      <c r="A7" s="318"/>
      <c r="B7" s="316"/>
      <c r="C7" s="54">
        <v>2018</v>
      </c>
      <c r="D7" s="54">
        <v>2019</v>
      </c>
      <c r="E7" s="54">
        <v>2020</v>
      </c>
      <c r="F7" s="54">
        <v>2021</v>
      </c>
      <c r="G7" s="54">
        <v>2022</v>
      </c>
      <c r="H7" s="58" t="s">
        <v>76</v>
      </c>
      <c r="I7" s="99" t="s">
        <v>77</v>
      </c>
      <c r="J7" s="55" t="s">
        <v>78</v>
      </c>
      <c r="K7" s="56" t="s">
        <v>79</v>
      </c>
      <c r="L7" s="57" t="s">
        <v>98</v>
      </c>
      <c r="M7" s="57" t="s">
        <v>80</v>
      </c>
      <c r="N7" s="99">
        <v>2018</v>
      </c>
      <c r="O7" s="260">
        <v>2019</v>
      </c>
      <c r="P7" s="55">
        <v>2020</v>
      </c>
      <c r="Q7" s="56">
        <v>2021</v>
      </c>
      <c r="R7" s="57">
        <v>2022</v>
      </c>
      <c r="S7" s="57" t="s">
        <v>76</v>
      </c>
      <c r="T7" s="34"/>
      <c r="U7" s="34"/>
      <c r="V7" s="34"/>
    </row>
    <row r="8" spans="1:24" ht="24.75" customHeight="1" thickTop="1">
      <c r="A8" s="121" t="s">
        <v>11</v>
      </c>
      <c r="B8" s="122" t="s">
        <v>56</v>
      </c>
      <c r="C8" s="123">
        <f>SUMIFS(Tabla!$F:$F,Tabla!$A:$A,C$7,Tabla!$B:$B,"SECTOR PRIMARIO",Tabla!$G:$G,"ENC")</f>
        <v>2495.2722264767153</v>
      </c>
      <c r="D8" s="123">
        <f>SUMIFS(Tabla!$F:$F,Tabla!$A:$A,D$7,Tabla!$B:$B,"SECTOR PRIMARIO",Tabla!$G:$G,"ENC")</f>
        <v>2793.1214938364164</v>
      </c>
      <c r="E8" s="123">
        <f>SUMIFS(Tabla!$F:$F,Tabla!$A:$A,E$7,Tabla!$B:$B,"SECTOR PRIMARIO",Tabla!$G:$G,"ENC")</f>
        <v>3141.645719937464</v>
      </c>
      <c r="F8" s="123">
        <f>SUMIFS(Tabla!$F:$F,Tabla!$A:$A,F$7,Tabla!$B:$B,"SECTOR PRIMARIO",Tabla!$G:$G,"ENC")</f>
        <v>4624.4034623764628</v>
      </c>
      <c r="G8" s="123">
        <f>SUMIFS(Tabla!$F:$F,Tabla!$A:$A,G$7,Tabla!$B:$B,"SECTOR PRIMARIO",Tabla!$G:$G,"ENC")</f>
        <v>4827.4364334853981</v>
      </c>
      <c r="H8" s="124">
        <f>SUMIFS(Tabla!$F:$F,Tabla!$A:$A,H$7,Tabla!$B:$B,"SECTOR PRIMARIO",Tabla!$G:$G,"ENC")</f>
        <v>4561.9937757726548</v>
      </c>
      <c r="I8" s="212">
        <f>D8/C8*100-100</f>
        <v>11.936544005070715</v>
      </c>
      <c r="J8" s="214">
        <f t="shared" ref="J8:M23" si="0">E8/D8*100-100</f>
        <v>12.477947231086659</v>
      </c>
      <c r="K8" s="214">
        <f t="shared" si="0"/>
        <v>47.196847595804456</v>
      </c>
      <c r="L8" s="214">
        <f t="shared" si="0"/>
        <v>4.390468365504546</v>
      </c>
      <c r="M8" s="256">
        <f t="shared" si="0"/>
        <v>-5.4986256446901507</v>
      </c>
      <c r="N8" s="252">
        <f>C8/C$36*100</f>
        <v>3.7067781223383305</v>
      </c>
      <c r="O8" s="252">
        <f t="shared" ref="O8:S8" si="1">D8/D$36*100</f>
        <v>4.0243606783737809</v>
      </c>
      <c r="P8" s="214">
        <f t="shared" si="1"/>
        <v>5.5081358326873833</v>
      </c>
      <c r="Q8" s="214">
        <f t="shared" si="1"/>
        <v>6.9614514110548473</v>
      </c>
      <c r="R8" s="214">
        <f t="shared" si="1"/>
        <v>6.5446566935000758</v>
      </c>
      <c r="S8" s="215">
        <f t="shared" si="1"/>
        <v>5.7712068270894363</v>
      </c>
      <c r="T8" s="34"/>
      <c r="U8" s="34"/>
      <c r="V8" s="34"/>
      <c r="W8" s="2"/>
      <c r="X8" s="2"/>
    </row>
    <row r="9" spans="1:24" ht="24.75" customHeight="1" outlineLevel="1">
      <c r="A9" s="125" t="s">
        <v>9</v>
      </c>
      <c r="B9" s="126" t="s">
        <v>36</v>
      </c>
      <c r="C9" s="69">
        <f>SUMIFS(Tabla!$F:$F,Tabla!$A:$A,C$7,Tabla!$D:$D,$A9,Tabla!$B:$B,"B00101ENC",Tabla!$G:$G,"ENC")</f>
        <v>1646.6831965358538</v>
      </c>
      <c r="D9" s="69">
        <f>SUMIFS(Tabla!$F:$F,Tabla!$A:$A,D$7,Tabla!$D:$D,$A9,Tabla!$B:$B,"B00101ENC",Tabla!$G:$G,"ENC")</f>
        <v>1743.1951750414692</v>
      </c>
      <c r="E9" s="69">
        <f>SUMIFS(Tabla!$F:$F,Tabla!$A:$A,E$7,Tabla!$D:$D,$A9,Tabla!$B:$B,"B00101ENC",Tabla!$G:$G,"ENC")</f>
        <v>1780.6331006608241</v>
      </c>
      <c r="F9" s="69">
        <f>SUMIFS(Tabla!$F:$F,Tabla!$A:$A,F$7,Tabla!$D:$D,$A9,Tabla!$B:$B,"B00101ENC",Tabla!$G:$G,"ENC")</f>
        <v>1863.7505904609645</v>
      </c>
      <c r="G9" s="69">
        <f>SUMIFS(Tabla!$F:$F,Tabla!$A:$A,G$7,Tabla!$D:$D,$A9,Tabla!$B:$B,"B00101ENC",Tabla!$G:$G,"ENC")</f>
        <v>1920.4824814204264</v>
      </c>
      <c r="H9" s="70">
        <f>SUMIFS(Tabla!$F:$F,Tabla!$A:$A,H$7,Tabla!$D:$D,$A9,Tabla!$B:$B,"B00101ENC",Tabla!$G:$G,"ENC")</f>
        <v>1979.0438359207883</v>
      </c>
      <c r="I9" s="211">
        <f t="shared" ref="I9:M24" si="2">D9/C9*100-100</f>
        <v>5.8609924913698421</v>
      </c>
      <c r="J9" s="216">
        <f t="shared" si="0"/>
        <v>2.1476611543778716</v>
      </c>
      <c r="K9" s="216">
        <f t="shared" si="0"/>
        <v>4.6678616593892457</v>
      </c>
      <c r="L9" s="216">
        <f t="shared" si="0"/>
        <v>3.0439636746368564</v>
      </c>
      <c r="M9" s="257">
        <f t="shared" si="0"/>
        <v>3.0493042798832732</v>
      </c>
      <c r="N9" s="253">
        <f t="shared" ref="N9:N31" si="3">C9/C$36*100</f>
        <v>2.4461816961589986</v>
      </c>
      <c r="O9" s="253">
        <f t="shared" ref="O9:O31" si="4">D9/D$36*100</f>
        <v>2.5116150989666362</v>
      </c>
      <c r="P9" s="216">
        <f t="shared" ref="P9:P31" si="5">E9/E$36*100</f>
        <v>3.1219207577658876</v>
      </c>
      <c r="Q9" s="216">
        <f t="shared" ref="Q9:Q31" si="6">F9/F$36*100</f>
        <v>2.8056395345641594</v>
      </c>
      <c r="R9" s="216">
        <f t="shared" ref="R9:R31" si="7">G9/G$36*100</f>
        <v>2.60363832853271</v>
      </c>
      <c r="S9" s="217">
        <f t="shared" ref="S9:S31" si="8">H9/H$36*100</f>
        <v>2.5036139587982871</v>
      </c>
      <c r="T9" s="34"/>
      <c r="U9" s="34"/>
      <c r="V9" s="34"/>
    </row>
    <row r="10" spans="1:24" ht="24.75" customHeight="1" outlineLevel="1">
      <c r="A10" s="125" t="s">
        <v>3</v>
      </c>
      <c r="B10" s="126" t="s">
        <v>57</v>
      </c>
      <c r="C10" s="69">
        <f>SUMIFS(Tabla!$F:$F,Tabla!$A:$A,C$7,Tabla!$D:$D,$A10,Tabla!$B:$B,"B00101ENC",Tabla!$G:$G,"ENC")</f>
        <v>848.58902994086168</v>
      </c>
      <c r="D10" s="69">
        <f>SUMIFS(Tabla!$F:$F,Tabla!$A:$A,D$7,Tabla!$D:$D,$A10,Tabla!$B:$B,"B00101ENC",Tabla!$G:$G,"ENC")</f>
        <v>1049.9263187949468</v>
      </c>
      <c r="E10" s="69">
        <f>SUMIFS(Tabla!$F:$F,Tabla!$A:$A,E$7,Tabla!$D:$D,$A10,Tabla!$B:$B,"B00101ENC",Tabla!$G:$G,"ENC")</f>
        <v>1357.4882394798678</v>
      </c>
      <c r="F10" s="69">
        <f>SUMIFS(Tabla!$F:$F,Tabla!$A:$A,F$7,Tabla!$D:$D,$A10,Tabla!$B:$B,"B00101ENC",Tabla!$G:$G,"ENC")</f>
        <v>2778.155155243131</v>
      </c>
      <c r="G10" s="69">
        <f>SUMIFS(Tabla!$F:$F,Tabla!$A:$A,G$7,Tabla!$D:$D,$A10,Tabla!$B:$B,"B00101ENC",Tabla!$G:$G,"ENC")</f>
        <v>2927.8099851248867</v>
      </c>
      <c r="H10" s="70">
        <f>SUMIFS(Tabla!$F:$F,Tabla!$A:$A,H$7,Tabla!$D:$D,$A10,Tabla!$B:$B,"B00101ENC",Tabla!$G:$G,"ENC")</f>
        <v>2583.1276278739842</v>
      </c>
      <c r="I10" s="211">
        <f t="shared" si="2"/>
        <v>23.726124395941866</v>
      </c>
      <c r="J10" s="216">
        <f t="shared" si="0"/>
        <v>29.293667105890364</v>
      </c>
      <c r="K10" s="216">
        <f t="shared" si="0"/>
        <v>104.6540864551138</v>
      </c>
      <c r="L10" s="216">
        <f t="shared" si="0"/>
        <v>5.3868420415366813</v>
      </c>
      <c r="M10" s="257">
        <f t="shared" si="0"/>
        <v>-11.772702429532828</v>
      </c>
      <c r="N10" s="253">
        <f t="shared" si="3"/>
        <v>1.2605964261793323</v>
      </c>
      <c r="O10" s="253">
        <f t="shared" si="4"/>
        <v>1.5127455794071447</v>
      </c>
      <c r="P10" s="216">
        <f t="shared" si="5"/>
        <v>2.3800359050286581</v>
      </c>
      <c r="Q10" s="216">
        <f t="shared" si="6"/>
        <v>4.1821593385923661</v>
      </c>
      <c r="R10" s="216">
        <f t="shared" si="7"/>
        <v>3.9692933258593688</v>
      </c>
      <c r="S10" s="217">
        <f t="shared" si="8"/>
        <v>3.2678176547281201</v>
      </c>
      <c r="T10" s="34"/>
      <c r="U10" s="34"/>
      <c r="V10" s="34"/>
    </row>
    <row r="11" spans="1:24" ht="24.75" customHeight="1">
      <c r="A11" s="125" t="s">
        <v>58</v>
      </c>
      <c r="B11" s="126" t="s">
        <v>59</v>
      </c>
      <c r="C11" s="127">
        <f>SUMIFS(Tabla!$F:$F,Tabla!$A:$A,C$7,Tabla!$B:$B,"SECTOR SECUNDARIO",Tabla!$G:$G,"ENC")</f>
        <v>18190.32674278714</v>
      </c>
      <c r="D11" s="127">
        <f>SUMIFS(Tabla!$F:$F,Tabla!$A:$A,D$7,Tabla!$B:$B,"SECTOR SECUNDARIO",Tabla!$G:$G,"ENC")</f>
        <v>18298.736349057002</v>
      </c>
      <c r="E11" s="127">
        <f>SUMIFS(Tabla!$F:$F,Tabla!$A:$A,E$7,Tabla!$B:$B,"SECTOR SECUNDARIO",Tabla!$G:$G,"ENC")</f>
        <v>11338.682331142467</v>
      </c>
      <c r="F11" s="127">
        <f>SUMIFS(Tabla!$F:$F,Tabla!$A:$A,F$7,Tabla!$B:$B,"SECTOR SECUNDARIO",Tabla!$G:$G,"ENC")</f>
        <v>13801.289650921637</v>
      </c>
      <c r="G11" s="127">
        <f>SUMIFS(Tabla!$F:$F,Tabla!$A:$A,G$7,Tabla!$B:$B,"SECTOR SECUNDARIO",Tabla!$G:$G,"ENC")</f>
        <v>15718.818763144445</v>
      </c>
      <c r="H11" s="128">
        <f>SUMIFS(Tabla!$F:$F,Tabla!$A:$A,H$7,Tabla!$B:$B,"SECTOR SECUNDARIO",Tabla!$G:$G,"ENC")</f>
        <v>17983.651901584824</v>
      </c>
      <c r="I11" s="213">
        <f t="shared" si="2"/>
        <v>0.5959739360528431</v>
      </c>
      <c r="J11" s="228">
        <f t="shared" si="0"/>
        <v>-38.035708505484919</v>
      </c>
      <c r="K11" s="228">
        <f t="shared" si="0"/>
        <v>21.718637561751336</v>
      </c>
      <c r="L11" s="228">
        <f t="shared" si="0"/>
        <v>13.893840073813379</v>
      </c>
      <c r="M11" s="258">
        <f t="shared" si="0"/>
        <v>14.408418167850385</v>
      </c>
      <c r="N11" s="254">
        <f t="shared" si="3"/>
        <v>27.02210383816751</v>
      </c>
      <c r="O11" s="254">
        <f t="shared" si="4"/>
        <v>26.365023930959335</v>
      </c>
      <c r="P11" s="228">
        <f t="shared" si="5"/>
        <v>19.87970892047889</v>
      </c>
      <c r="Q11" s="228">
        <f t="shared" si="6"/>
        <v>20.776086709659953</v>
      </c>
      <c r="R11" s="228">
        <f t="shared" si="7"/>
        <v>21.310331860310562</v>
      </c>
      <c r="S11" s="229">
        <f t="shared" si="8"/>
        <v>22.7504419628122</v>
      </c>
      <c r="T11" s="34"/>
      <c r="U11" s="34"/>
      <c r="V11" s="34"/>
    </row>
    <row r="12" spans="1:24" ht="24.75" customHeight="1" outlineLevel="1">
      <c r="A12" s="125" t="s">
        <v>1</v>
      </c>
      <c r="B12" s="126" t="s">
        <v>22</v>
      </c>
      <c r="C12" s="69">
        <f>SUMIFS(Tabla!$F:$F,Tabla!$A:$A,C$7,Tabla!$D:$D,$A12,Tabla!$B:$B,"B00101ENC",Tabla!$G:$G,"ENC")</f>
        <v>3868.1527893538073</v>
      </c>
      <c r="D12" s="69">
        <f>SUMIFS(Tabla!$F:$F,Tabla!$A:$A,D$7,Tabla!$D:$D,$A12,Tabla!$B:$B,"B00101ENC",Tabla!$G:$G,"ENC")</f>
        <v>3825.6499672464306</v>
      </c>
      <c r="E12" s="69">
        <f>SUMIFS(Tabla!$F:$F,Tabla!$A:$A,E$7,Tabla!$D:$D,$A12,Tabla!$B:$B,"B00101ENC",Tabla!$G:$G,"ENC")</f>
        <v>3055.8195899904135</v>
      </c>
      <c r="F12" s="69">
        <f>SUMIFS(Tabla!$F:$F,Tabla!$A:$A,F$7,Tabla!$D:$D,$A12,Tabla!$B:$B,"B00101ENC",Tabla!$G:$G,"ENC")</f>
        <v>3393.2240954877693</v>
      </c>
      <c r="G12" s="69">
        <f>SUMIFS(Tabla!$F:$F,Tabla!$A:$A,G$7,Tabla!$D:$D,$A12,Tabla!$B:$B,"B00101ENC",Tabla!$G:$G,"ENC")</f>
        <v>3632.9294889617786</v>
      </c>
      <c r="H12" s="70">
        <f>SUMIFS(Tabla!$F:$F,Tabla!$A:$A,H$7,Tabla!$D:$D,$A12,Tabla!$B:$B,"B00101ENC",Tabla!$G:$G,"ENC")</f>
        <v>3734.8844910428902</v>
      </c>
      <c r="I12" s="211">
        <f t="shared" si="2"/>
        <v>-1.0987886058781271</v>
      </c>
      <c r="J12" s="216">
        <f t="shared" si="0"/>
        <v>-20.122864973193415</v>
      </c>
      <c r="K12" s="216">
        <f t="shared" si="0"/>
        <v>11.04137517157595</v>
      </c>
      <c r="L12" s="216">
        <f t="shared" si="0"/>
        <v>7.0642370420734579</v>
      </c>
      <c r="M12" s="257">
        <f t="shared" si="0"/>
        <v>2.8064129070186823</v>
      </c>
      <c r="N12" s="253">
        <f t="shared" si="3"/>
        <v>5.7462203848131841</v>
      </c>
      <c r="O12" s="253">
        <f t="shared" si="4"/>
        <v>5.5120392476239912</v>
      </c>
      <c r="P12" s="216">
        <f t="shared" si="5"/>
        <v>5.3576599280549404</v>
      </c>
      <c r="Q12" s="216">
        <f t="shared" si="6"/>
        <v>5.1080674209640673</v>
      </c>
      <c r="R12" s="216">
        <f t="shared" si="7"/>
        <v>4.9252386073950012</v>
      </c>
      <c r="S12" s="217">
        <f t="shared" si="8"/>
        <v>4.7248619644261778</v>
      </c>
      <c r="T12" s="34"/>
      <c r="U12" s="34"/>
      <c r="V12" s="34"/>
    </row>
    <row r="13" spans="1:24" ht="24.75" customHeight="1" outlineLevel="1">
      <c r="A13" s="125" t="s">
        <v>0</v>
      </c>
      <c r="B13" s="126" t="s">
        <v>55</v>
      </c>
      <c r="C13" s="69">
        <f>SUMIFS(Tabla!$F:$F,Tabla!$A:$A,C$7,Tabla!$D:$D,$A13,Tabla!$B:$B,"B00101ENC",Tabla!$G:$G,"ENC")</f>
        <v>1222.9358262750195</v>
      </c>
      <c r="D13" s="69">
        <f>SUMIFS(Tabla!$F:$F,Tabla!$A:$A,D$7,Tabla!$D:$D,$A13,Tabla!$B:$B,"B00101ENC",Tabla!$G:$G,"ENC")</f>
        <v>1272.9840498604783</v>
      </c>
      <c r="E13" s="69">
        <f>SUMIFS(Tabla!$F:$F,Tabla!$A:$A,E$7,Tabla!$D:$D,$A13,Tabla!$B:$B,"B00101ENC",Tabla!$G:$G,"ENC")</f>
        <v>1300.4881414175381</v>
      </c>
      <c r="F13" s="69">
        <f>SUMIFS(Tabla!$F:$F,Tabla!$A:$A,F$7,Tabla!$D:$D,$A13,Tabla!$B:$B,"B00101ENC",Tabla!$G:$G,"ENC")</f>
        <v>1424.9919962769241</v>
      </c>
      <c r="G13" s="69">
        <f>SUMIFS(Tabla!$F:$F,Tabla!$A:$A,G$7,Tabla!$D:$D,$A13,Tabla!$B:$B,"B00101ENC",Tabla!$G:$G,"ENC")</f>
        <v>1489.7221274544299</v>
      </c>
      <c r="H13" s="70">
        <f>SUMIFS(Tabla!$F:$F,Tabla!$A:$A,H$7,Tabla!$D:$D,$A13,Tabla!$B:$B,"B00101ENC",Tabla!$G:$G,"ENC")</f>
        <v>1617.9801644579738</v>
      </c>
      <c r="I13" s="211">
        <f t="shared" si="2"/>
        <v>4.0924652389898739</v>
      </c>
      <c r="J13" s="216">
        <f t="shared" si="0"/>
        <v>2.1605998566969049</v>
      </c>
      <c r="K13" s="216">
        <f t="shared" si="0"/>
        <v>9.5736247716704241</v>
      </c>
      <c r="L13" s="216">
        <f t="shared" si="0"/>
        <v>4.5424908593610525</v>
      </c>
      <c r="M13" s="257">
        <f t="shared" si="0"/>
        <v>8.6095275514706628</v>
      </c>
      <c r="N13" s="253">
        <f t="shared" si="3"/>
        <v>1.8166962777687505</v>
      </c>
      <c r="O13" s="253">
        <f t="shared" si="4"/>
        <v>1.8341296523478587</v>
      </c>
      <c r="P13" s="216">
        <f t="shared" si="5"/>
        <v>2.2800996580446848</v>
      </c>
      <c r="Q13" s="216">
        <f t="shared" si="6"/>
        <v>2.145144259996294</v>
      </c>
      <c r="R13" s="216">
        <f t="shared" si="7"/>
        <v>2.0196474934959485</v>
      </c>
      <c r="S13" s="217">
        <f t="shared" si="8"/>
        <v>2.0468458814662989</v>
      </c>
      <c r="T13" s="34"/>
      <c r="U13" s="34"/>
      <c r="V13" s="34"/>
    </row>
    <row r="14" spans="1:24" ht="24.75" customHeight="1" outlineLevel="1">
      <c r="A14" s="125" t="s">
        <v>4</v>
      </c>
      <c r="B14" s="126" t="s">
        <v>37</v>
      </c>
      <c r="C14" s="69">
        <f>SUMIFS(Tabla!$F:$F,Tabla!$A:$A,C$7,Tabla!$D:$D,$A14,Tabla!$B:$B,"B00101ENC",Tabla!$G:$G,"ENC")</f>
        <v>175.06466518158766</v>
      </c>
      <c r="D14" s="69">
        <f>SUMIFS(Tabla!$F:$F,Tabla!$A:$A,D$7,Tabla!$D:$D,$A14,Tabla!$B:$B,"B00101ENC",Tabla!$G:$G,"ENC")</f>
        <v>157.60030122052439</v>
      </c>
      <c r="E14" s="69">
        <f>SUMIFS(Tabla!$F:$F,Tabla!$A:$A,E$7,Tabla!$D:$D,$A14,Tabla!$B:$B,"B00101ENC",Tabla!$G:$G,"ENC")</f>
        <v>162.74275451656885</v>
      </c>
      <c r="F14" s="69">
        <f>SUMIFS(Tabla!$F:$F,Tabla!$A:$A,F$7,Tabla!$D:$D,$A14,Tabla!$B:$B,"B00101ENC",Tabla!$G:$G,"ENC")</f>
        <v>183.98352804492734</v>
      </c>
      <c r="G14" s="69">
        <f>SUMIFS(Tabla!$F:$F,Tabla!$A:$A,G$7,Tabla!$D:$D,$A14,Tabla!$B:$B,"B00101ENC",Tabla!$G:$G,"ENC")</f>
        <v>192.5764465273048</v>
      </c>
      <c r="H14" s="70">
        <f>SUMIFS(Tabla!$F:$F,Tabla!$A:$A,H$7,Tabla!$D:$D,$A14,Tabla!$B:$B,"B00101ENC",Tabla!$G:$G,"ENC")</f>
        <v>179.07761595620491</v>
      </c>
      <c r="I14" s="211">
        <f t="shared" si="2"/>
        <v>-9.9759502826844937</v>
      </c>
      <c r="J14" s="216">
        <f t="shared" si="0"/>
        <v>3.2629717432131002</v>
      </c>
      <c r="K14" s="216">
        <f t="shared" si="0"/>
        <v>13.051747582529671</v>
      </c>
      <c r="L14" s="216">
        <f t="shared" si="0"/>
        <v>4.6704825011721312</v>
      </c>
      <c r="M14" s="257">
        <f t="shared" si="0"/>
        <v>-7.0095958329908825</v>
      </c>
      <c r="N14" s="253">
        <f t="shared" si="3"/>
        <v>0.26006215434292196</v>
      </c>
      <c r="O14" s="253">
        <f t="shared" si="4"/>
        <v>0.22707227613668821</v>
      </c>
      <c r="P14" s="216">
        <f t="shared" si="5"/>
        <v>0.28533108999979884</v>
      </c>
      <c r="Q14" s="216">
        <f t="shared" si="6"/>
        <v>0.2769638076217974</v>
      </c>
      <c r="R14" s="216">
        <f t="shared" si="7"/>
        <v>0.26107992246837669</v>
      </c>
      <c r="S14" s="217">
        <f t="shared" si="8"/>
        <v>0.22654435989674479</v>
      </c>
      <c r="T14" s="34"/>
      <c r="U14" s="34"/>
      <c r="V14" s="34"/>
    </row>
    <row r="15" spans="1:24" ht="24.75" customHeight="1" outlineLevel="1">
      <c r="A15" s="125" t="s">
        <v>2</v>
      </c>
      <c r="B15" s="126" t="s">
        <v>38</v>
      </c>
      <c r="C15" s="69">
        <f>SUMIFS(Tabla!$F:$F,Tabla!$A:$A,C$7,Tabla!$D:$D,$A15,Tabla!$B:$B,"B00101/02ENC",Tabla!$G:$G,"ENC")</f>
        <v>12924.173461976721</v>
      </c>
      <c r="D15" s="69">
        <f>SUMIFS(Tabla!$F:$F,Tabla!$A:$A,D$7,Tabla!$D:$D,$A15,Tabla!$B:$B,"B00101/02ENC",Tabla!$G:$G,"ENC")</f>
        <v>13042.502030729565</v>
      </c>
      <c r="E15" s="69">
        <f>SUMIFS(Tabla!$F:$F,Tabla!$A:$A,E$7,Tabla!$D:$D,$A15,Tabla!$B:$B,"B00101/02ENC",Tabla!$G:$G,"ENC")</f>
        <v>6820.4594480122851</v>
      </c>
      <c r="F15" s="69">
        <f>SUMIFS(Tabla!$F:$F,Tabla!$A:$A,F$7,Tabla!$D:$D,$A15,Tabla!$B:$B,"B00101/02ENC",Tabla!$G:$G,"ENC")</f>
        <v>8775.0504248597117</v>
      </c>
      <c r="G15" s="69">
        <f>SUMIFS(Tabla!$F:$F,Tabla!$A:$A,G$7,Tabla!$D:$D,$A15,Tabla!$B:$B,"B00101/02ENC",Tabla!$G:$G,"ENC")</f>
        <v>10329.351724550845</v>
      </c>
      <c r="H15" s="70">
        <f>SUMIFS(Tabla!$F:$F,Tabla!$A:$A,H$7,Tabla!$D:$D,$A15,Tabla!$B:$B,"B00101/02ENC",Tabla!$G:$G,"ENC")</f>
        <v>12318.076050474157</v>
      </c>
      <c r="I15" s="211">
        <f t="shared" si="2"/>
        <v>0.91556004800592916</v>
      </c>
      <c r="J15" s="216">
        <f t="shared" si="0"/>
        <v>-47.705896982476716</v>
      </c>
      <c r="K15" s="216">
        <f t="shared" si="0"/>
        <v>28.657761133922747</v>
      </c>
      <c r="L15" s="216">
        <f t="shared" si="0"/>
        <v>17.712733539260327</v>
      </c>
      <c r="M15" s="257">
        <f t="shared" si="0"/>
        <v>19.253137844038221</v>
      </c>
      <c r="N15" s="253">
        <f t="shared" si="3"/>
        <v>19.199125021242647</v>
      </c>
      <c r="O15" s="253">
        <f t="shared" si="4"/>
        <v>18.791782754850793</v>
      </c>
      <c r="P15" s="216">
        <f t="shared" si="5"/>
        <v>11.9580692509579</v>
      </c>
      <c r="Q15" s="216">
        <f t="shared" si="6"/>
        <v>13.209722650545864</v>
      </c>
      <c r="R15" s="216">
        <f t="shared" si="7"/>
        <v>14.003718502573776</v>
      </c>
      <c r="S15" s="217">
        <f t="shared" si="8"/>
        <v>15.583134939078903</v>
      </c>
      <c r="T15" s="34"/>
      <c r="U15" s="34"/>
      <c r="V15" s="34"/>
    </row>
    <row r="16" spans="1:24" ht="24.75" customHeight="1">
      <c r="A16" s="125" t="s">
        <v>60</v>
      </c>
      <c r="B16" s="126" t="s">
        <v>61</v>
      </c>
      <c r="C16" s="127">
        <f>SUMIFS(Tabla!$F:$F,Tabla!$A:$A,C$7,Tabla!$B:$B,"SECTOR TERCIARIO",Tabla!$G:$G,"ENC")</f>
        <v>44331.570278114887</v>
      </c>
      <c r="D16" s="127">
        <f>SUMIFS(Tabla!$F:$F,Tabla!$A:$A,D$7,Tabla!$B:$B,"SECTOR TERCIARIO",Tabla!$G:$G,"ENC")</f>
        <v>46049.97661538262</v>
      </c>
      <c r="E16" s="127">
        <f>SUMIFS(Tabla!$F:$F,Tabla!$A:$A,E$7,Tabla!$B:$B,"SECTOR TERCIARIO",Tabla!$G:$G,"ENC")</f>
        <v>41179.201409130626</v>
      </c>
      <c r="F16" s="127">
        <f>SUMIFS(Tabla!$F:$F,Tabla!$A:$A,F$7,Tabla!$B:$B,"SECTOR TERCIARIO",Tabla!$G:$G,"ENC")</f>
        <v>46290.676466963647</v>
      </c>
      <c r="G16" s="127">
        <f>SUMIFS(Tabla!$F:$F,Tabla!$A:$A,G$7,Tabla!$B:$B,"SECTOR TERCIARIO",Tabla!$G:$G,"ENC")</f>
        <v>51159.212416140937</v>
      </c>
      <c r="H16" s="128">
        <f>SUMIFS(Tabla!$F:$F,Tabla!$A:$A,H$7,Tabla!$B:$B,"SECTOR TERCIARIO",Tabla!$G:$G,"ENC")</f>
        <v>54210.184604800437</v>
      </c>
      <c r="I16" s="213">
        <f t="shared" si="2"/>
        <v>3.8762586718387837</v>
      </c>
      <c r="J16" s="228">
        <f t="shared" si="0"/>
        <v>-10.577150227314007</v>
      </c>
      <c r="K16" s="228">
        <f t="shared" si="0"/>
        <v>12.412759069921293</v>
      </c>
      <c r="L16" s="228">
        <f t="shared" si="0"/>
        <v>10.517314329272835</v>
      </c>
      <c r="M16" s="258">
        <f t="shared" si="0"/>
        <v>5.9636809179980759</v>
      </c>
      <c r="N16" s="254">
        <f t="shared" si="3"/>
        <v>65.855457810247813</v>
      </c>
      <c r="O16" s="254">
        <f t="shared" si="4"/>
        <v>66.349321194916712</v>
      </c>
      <c r="P16" s="228">
        <f t="shared" si="5"/>
        <v>72.198030924886766</v>
      </c>
      <c r="Q16" s="228">
        <f t="shared" si="6"/>
        <v>69.684727474886969</v>
      </c>
      <c r="R16" s="228">
        <f t="shared" si="7"/>
        <v>69.357615907901263</v>
      </c>
      <c r="S16" s="229">
        <f t="shared" si="8"/>
        <v>68.579266624714947</v>
      </c>
      <c r="T16" s="34"/>
      <c r="U16" s="34"/>
      <c r="V16" s="34"/>
    </row>
    <row r="17" spans="1:22" ht="30" customHeight="1" outlineLevel="1">
      <c r="A17" s="75" t="s">
        <v>6</v>
      </c>
      <c r="B17" s="129" t="s">
        <v>39</v>
      </c>
      <c r="C17" s="69">
        <f>SUMIFS(Tabla!$F:$F,Tabla!$A:$A,C$7,Tabla!$D:$D,$A17,Tabla!$B:$B,"B00101ENC",Tabla!$G:$G,"ENC")</f>
        <v>12336.748211076039</v>
      </c>
      <c r="D17" s="69">
        <f>SUMIFS(Tabla!$F:$F,Tabla!$A:$A,D$7,Tabla!$D:$D,$A17,Tabla!$B:$B,"B00101ENC",Tabla!$G:$G,"ENC")</f>
        <v>12516.276342553661</v>
      </c>
      <c r="E17" s="69">
        <f>SUMIFS(Tabla!$F:$F,Tabla!$A:$A,E$7,Tabla!$D:$D,$A17,Tabla!$B:$B,"B00101ENC",Tabla!$G:$G,"ENC")</f>
        <v>10444.668037510062</v>
      </c>
      <c r="F17" s="69">
        <f>SUMIFS(Tabla!$F:$F,Tabla!$A:$A,F$7,Tabla!$D:$D,$A17,Tabla!$B:$B,"B00101ENC",Tabla!$G:$G,"ENC")</f>
        <v>12429.091984147806</v>
      </c>
      <c r="G17" s="69">
        <f>SUMIFS(Tabla!$F:$F,Tabla!$A:$A,G$7,Tabla!$D:$D,$A17,Tabla!$B:$B,"B00101ENC",Tabla!$G:$G,"ENC")</f>
        <v>14567.329143544333</v>
      </c>
      <c r="H17" s="70">
        <f>SUMIFS(Tabla!$F:$F,Tabla!$A:$A,H$7,Tabla!$D:$D,$A17,Tabla!$B:$B,"B00101ENC",Tabla!$G:$G,"ENC")</f>
        <v>15779.107020429476</v>
      </c>
      <c r="I17" s="211">
        <f t="shared" si="2"/>
        <v>1.4552305713465046</v>
      </c>
      <c r="J17" s="216">
        <f t="shared" si="0"/>
        <v>-16.551314850730876</v>
      </c>
      <c r="K17" s="216">
        <f t="shared" si="0"/>
        <v>18.999397008225245</v>
      </c>
      <c r="L17" s="216">
        <f t="shared" si="0"/>
        <v>17.203486482549636</v>
      </c>
      <c r="M17" s="257">
        <f t="shared" si="0"/>
        <v>8.3184629450221195</v>
      </c>
      <c r="N17" s="253">
        <f t="shared" si="3"/>
        <v>18.326492750725901</v>
      </c>
      <c r="O17" s="253">
        <f t="shared" si="4"/>
        <v>18.03359089956685</v>
      </c>
      <c r="P17" s="216">
        <f t="shared" si="5"/>
        <v>18.312265419628208</v>
      </c>
      <c r="Q17" s="216">
        <f t="shared" si="6"/>
        <v>18.710417599832784</v>
      </c>
      <c r="R17" s="216">
        <f t="shared" si="7"/>
        <v>19.749233262690982</v>
      </c>
      <c r="S17" s="217">
        <f t="shared" si="8"/>
        <v>19.961555108929112</v>
      </c>
      <c r="T17" s="34"/>
      <c r="U17" s="34"/>
      <c r="V17" s="34"/>
    </row>
    <row r="18" spans="1:22" ht="24.75" customHeight="1" outlineLevel="1">
      <c r="A18" s="75" t="s">
        <v>10</v>
      </c>
      <c r="B18" s="130" t="s">
        <v>40</v>
      </c>
      <c r="C18" s="69">
        <f>SUMIFS(Tabla!$F:$F,Tabla!$A:$A,C$7,Tabla!$D:$D,$A18,Tabla!$B:$B,"B00101ENC",Tabla!$G:$G,"ENC")</f>
        <v>6886.9803996026058</v>
      </c>
      <c r="D18" s="69">
        <f>SUMIFS(Tabla!$F:$F,Tabla!$A:$A,D$7,Tabla!$D:$D,$A18,Tabla!$B:$B,"B00101ENC",Tabla!$G:$G,"ENC")</f>
        <v>7395.6027496206734</v>
      </c>
      <c r="E18" s="69">
        <f>SUMIFS(Tabla!$F:$F,Tabla!$A:$A,E$7,Tabla!$D:$D,$A18,Tabla!$B:$B,"B00101ENC",Tabla!$G:$G,"ENC")</f>
        <v>6235.6811017979417</v>
      </c>
      <c r="F18" s="69">
        <f>SUMIFS(Tabla!$F:$F,Tabla!$A:$A,F$7,Tabla!$D:$D,$A18,Tabla!$B:$B,"B00101ENC",Tabla!$G:$G,"ENC")</f>
        <v>7418.9373152914541</v>
      </c>
      <c r="G18" s="69">
        <f>SUMIFS(Tabla!$F:$F,Tabla!$A:$A,G$7,Tabla!$D:$D,$A18,Tabla!$B:$B,"B00101ENC",Tabla!$G:$G,"ENC")</f>
        <v>8640.3532864029603</v>
      </c>
      <c r="H18" s="70">
        <f>SUMIFS(Tabla!$F:$F,Tabla!$A:$A,H$7,Tabla!$D:$D,$A18,Tabla!$B:$B,"B00101ENC",Tabla!$G:$G,"ENC")</f>
        <v>9347.2597585639578</v>
      </c>
      <c r="I18" s="211">
        <f t="shared" si="2"/>
        <v>7.3852736686664144</v>
      </c>
      <c r="J18" s="216">
        <f t="shared" si="0"/>
        <v>-15.683936618718803</v>
      </c>
      <c r="K18" s="216">
        <f t="shared" si="0"/>
        <v>18.975572903372864</v>
      </c>
      <c r="L18" s="216">
        <f t="shared" si="0"/>
        <v>16.463489570049333</v>
      </c>
      <c r="M18" s="257">
        <f t="shared" si="0"/>
        <v>8.1814533356342451</v>
      </c>
      <c r="N18" s="253">
        <f t="shared" si="3"/>
        <v>10.230750778749972</v>
      </c>
      <c r="O18" s="253">
        <f t="shared" si="4"/>
        <v>10.655667132319003</v>
      </c>
      <c r="P18" s="216">
        <f t="shared" si="5"/>
        <v>10.93279815099854</v>
      </c>
      <c r="Q18" s="216">
        <f t="shared" si="6"/>
        <v>11.168266796410144</v>
      </c>
      <c r="R18" s="216">
        <f t="shared" si="7"/>
        <v>11.713907940416913</v>
      </c>
      <c r="S18" s="217">
        <f t="shared" si="8"/>
        <v>11.824866929825246</v>
      </c>
      <c r="T18" s="34"/>
      <c r="U18" s="34"/>
      <c r="V18" s="34"/>
    </row>
    <row r="19" spans="1:22" ht="24.75" customHeight="1" outlineLevel="1">
      <c r="A19" s="75" t="s">
        <v>11</v>
      </c>
      <c r="B19" s="130" t="s">
        <v>41</v>
      </c>
      <c r="C19" s="69">
        <f>SUMIFS(Tabla!$F:$F,Tabla!$A:$A,C$7,Tabla!$D:$D,$A19,Tabla!$B:$B,"B00101ENC",Tabla!$G:$G,"ENC")</f>
        <v>2001.8111444924552</v>
      </c>
      <c r="D19" s="69">
        <f>SUMIFS(Tabla!$F:$F,Tabla!$A:$A,D$7,Tabla!$D:$D,$A19,Tabla!$B:$B,"B00101ENC",Tabla!$G:$G,"ENC")</f>
        <v>2022.4552168168893</v>
      </c>
      <c r="E19" s="69">
        <f>SUMIFS(Tabla!$F:$F,Tabla!$A:$A,E$7,Tabla!$D:$D,$A19,Tabla!$B:$B,"B00101ENC",Tabla!$G:$G,"ENC")</f>
        <v>754.08767059718991</v>
      </c>
      <c r="F19" s="69">
        <f>SUMIFS(Tabla!$F:$F,Tabla!$A:$A,F$7,Tabla!$D:$D,$A19,Tabla!$B:$B,"B00101ENC",Tabla!$G:$G,"ENC")</f>
        <v>977.73201509898934</v>
      </c>
      <c r="G19" s="69">
        <f>SUMIFS(Tabla!$F:$F,Tabla!$A:$A,G$7,Tabla!$D:$D,$A19,Tabla!$B:$B,"B00101ENC",Tabla!$G:$G,"ENC")</f>
        <v>1250.3782714561917</v>
      </c>
      <c r="H19" s="70">
        <f>SUMIFS(Tabla!$F:$F,Tabla!$A:$A,H$7,Tabla!$D:$D,$A19,Tabla!$B:$B,"B00101ENC",Tabla!$G:$G,"ENC")</f>
        <v>1360.7415749484051</v>
      </c>
      <c r="I19" s="211">
        <f t="shared" si="2"/>
        <v>1.0312697269785787</v>
      </c>
      <c r="J19" s="216">
        <f t="shared" si="0"/>
        <v>-62.71424631176572</v>
      </c>
      <c r="K19" s="216">
        <f t="shared" si="0"/>
        <v>29.65760523901514</v>
      </c>
      <c r="L19" s="216">
        <f t="shared" si="0"/>
        <v>27.885581339954243</v>
      </c>
      <c r="M19" s="257">
        <f t="shared" si="0"/>
        <v>8.8263932612715905</v>
      </c>
      <c r="N19" s="253">
        <f t="shared" si="3"/>
        <v>2.9737315539054392</v>
      </c>
      <c r="O19" s="253">
        <f t="shared" si="4"/>
        <v>2.9139760895794709</v>
      </c>
      <c r="P19" s="216">
        <f t="shared" si="5"/>
        <v>1.3221151236259772</v>
      </c>
      <c r="Q19" s="216">
        <f t="shared" si="6"/>
        <v>1.4718512282763838</v>
      </c>
      <c r="R19" s="216">
        <f t="shared" si="7"/>
        <v>1.6951640143678697</v>
      </c>
      <c r="S19" s="217">
        <f t="shared" si="8"/>
        <v>1.7214230122259651</v>
      </c>
      <c r="T19" s="34"/>
      <c r="U19" s="34"/>
      <c r="V19" s="34"/>
    </row>
    <row r="20" spans="1:22" ht="24.75" customHeight="1" outlineLevel="1">
      <c r="A20" s="75" t="s">
        <v>12</v>
      </c>
      <c r="B20" s="130" t="s">
        <v>42</v>
      </c>
      <c r="C20" s="69">
        <f>SUMIFS(Tabla!$F:$F,Tabla!$A:$A,C$7,Tabla!$D:$D,$A20,Tabla!$B:$B,"B00101ENC",Tabla!$G:$G,"ENC")</f>
        <v>1592.3111151123078</v>
      </c>
      <c r="D20" s="69">
        <f>SUMIFS(Tabla!$F:$F,Tabla!$A:$A,D$7,Tabla!$D:$D,$A20,Tabla!$B:$B,"B00101ENC",Tabla!$G:$G,"ENC")</f>
        <v>1595.4044641145158</v>
      </c>
      <c r="E20" s="69">
        <f>SUMIFS(Tabla!$F:$F,Tabla!$A:$A,E$7,Tabla!$D:$D,$A20,Tabla!$B:$B,"B00101ENC",Tabla!$G:$G,"ENC")</f>
        <v>1619.1412590216919</v>
      </c>
      <c r="F20" s="69">
        <f>SUMIFS(Tabla!$F:$F,Tabla!$A:$A,F$7,Tabla!$D:$D,$A20,Tabla!$B:$B,"B00101ENC",Tabla!$G:$G,"ENC")</f>
        <v>1716.8095127467211</v>
      </c>
      <c r="G20" s="69">
        <f>SUMIFS(Tabla!$F:$F,Tabla!$A:$A,G$7,Tabla!$D:$D,$A20,Tabla!$B:$B,"B00101ENC",Tabla!$G:$G,"ENC")</f>
        <v>1699.125665092588</v>
      </c>
      <c r="H20" s="70">
        <f>SUMIFS(Tabla!$F:$F,Tabla!$A:$A,H$7,Tabla!$D:$D,$A20,Tabla!$B:$B,"B00101ENC",Tabla!$G:$G,"ENC")</f>
        <v>1824.9260389274539</v>
      </c>
      <c r="I20" s="211">
        <f t="shared" si="2"/>
        <v>0.19426787722886729</v>
      </c>
      <c r="J20" s="216">
        <f t="shared" si="0"/>
        <v>1.4878230217533144</v>
      </c>
      <c r="K20" s="216">
        <f t="shared" si="0"/>
        <v>6.0321020899709339</v>
      </c>
      <c r="L20" s="216">
        <f t="shared" si="0"/>
        <v>-1.0300413367258585</v>
      </c>
      <c r="M20" s="257">
        <f t="shared" si="0"/>
        <v>7.4038298884744762</v>
      </c>
      <c r="N20" s="253">
        <f t="shared" si="3"/>
        <v>2.3654108529025986</v>
      </c>
      <c r="O20" s="253">
        <f t="shared" si="4"/>
        <v>2.2986765902065258</v>
      </c>
      <c r="P20" s="216">
        <f t="shared" si="5"/>
        <v>2.8387828488749745</v>
      </c>
      <c r="Q20" s="216">
        <f t="shared" si="6"/>
        <v>2.5844384258983375</v>
      </c>
      <c r="R20" s="216">
        <f t="shared" si="7"/>
        <v>2.3035402558614777</v>
      </c>
      <c r="S20" s="217">
        <f t="shared" si="8"/>
        <v>2.308645327559137</v>
      </c>
      <c r="T20" s="34"/>
      <c r="U20" s="34"/>
      <c r="V20" s="34"/>
    </row>
    <row r="21" spans="1:22" ht="24.75" customHeight="1" outlineLevel="1">
      <c r="A21" s="75" t="s">
        <v>5</v>
      </c>
      <c r="B21" s="130" t="s">
        <v>43</v>
      </c>
      <c r="C21" s="69">
        <f>SUMIFS(Tabla!$F:$F,Tabla!$A:$A,C$7,Tabla!$D:$D,$A21,Tabla!$B:$B,"B00101ENC",Tabla!$G:$G,"ENC")</f>
        <v>4125.5827261491886</v>
      </c>
      <c r="D21" s="69">
        <f>SUMIFS(Tabla!$F:$F,Tabla!$A:$A,D$7,Tabla!$D:$D,$A21,Tabla!$B:$B,"B00101ENC",Tabla!$G:$G,"ENC")</f>
        <v>4211.8541804018469</v>
      </c>
      <c r="E21" s="69">
        <f>SUMIFS(Tabla!$F:$F,Tabla!$A:$A,E$7,Tabla!$D:$D,$A21,Tabla!$B:$B,"B00101ENC",Tabla!$G:$G,"ENC")</f>
        <v>4174.6028499380809</v>
      </c>
      <c r="F21" s="69">
        <f>SUMIFS(Tabla!$F:$F,Tabla!$A:$A,F$7,Tabla!$D:$D,$A21,Tabla!$B:$B,"B00101ENC",Tabla!$G:$G,"ENC")</f>
        <v>4426.4759248280707</v>
      </c>
      <c r="G21" s="69">
        <f>SUMIFS(Tabla!$F:$F,Tabla!$A:$A,G$7,Tabla!$D:$D,$A21,Tabla!$B:$B,"B00101ENC",Tabla!$G:$G,"ENC")</f>
        <v>4550.8957811989367</v>
      </c>
      <c r="H21" s="70">
        <f>SUMIFS(Tabla!$F:$F,Tabla!$A:$A,H$7,Tabla!$D:$D,$A21,Tabla!$B:$B,"B00101ENC",Tabla!$G:$G,"ENC")</f>
        <v>4608.4999849152118</v>
      </c>
      <c r="I21" s="211">
        <f t="shared" si="2"/>
        <v>2.0911337859217838</v>
      </c>
      <c r="J21" s="216">
        <f t="shared" si="0"/>
        <v>-0.88444017452218304</v>
      </c>
      <c r="K21" s="216">
        <f t="shared" si="0"/>
        <v>6.0334619589915235</v>
      </c>
      <c r="L21" s="216">
        <f t="shared" si="0"/>
        <v>2.8108106422311181</v>
      </c>
      <c r="M21" s="257">
        <f t="shared" si="0"/>
        <v>1.2657772554197919</v>
      </c>
      <c r="N21" s="253">
        <f t="shared" si="3"/>
        <v>6.1286378411623952</v>
      </c>
      <c r="O21" s="253">
        <f t="shared" si="4"/>
        <v>6.06848659611014</v>
      </c>
      <c r="P21" s="216">
        <f t="shared" si="5"/>
        <v>7.3191828725488906</v>
      </c>
      <c r="Q21" s="216">
        <f t="shared" si="6"/>
        <v>6.6634966701324823</v>
      </c>
      <c r="R21" s="216">
        <f t="shared" si="7"/>
        <v>6.1697447384803494</v>
      </c>
      <c r="S21" s="217">
        <f t="shared" si="8"/>
        <v>5.8300400839717561</v>
      </c>
      <c r="T21" s="34"/>
      <c r="U21" s="45"/>
      <c r="V21" s="34"/>
    </row>
    <row r="22" spans="1:22" ht="24.75" customHeight="1" outlineLevel="1">
      <c r="A22" s="131" t="s">
        <v>44</v>
      </c>
      <c r="B22" s="130" t="s">
        <v>65</v>
      </c>
      <c r="C22" s="69">
        <f>SUMIFS(Tabla!$F:$F,Tabla!$A:$A,C$7,Tabla!$D:$D,$A22,Tabla!$B:$B,"B00101/02ENC",Tabla!$G:$G,"ENC")</f>
        <v>5824.0837668616414</v>
      </c>
      <c r="D22" s="69">
        <f>SUMIFS(Tabla!$F:$F,Tabla!$A:$A,D$7,Tabla!$D:$D,$A22,Tabla!$B:$B,"B00101/02ENC",Tabla!$G:$G,"ENC")</f>
        <v>6143.3286841357194</v>
      </c>
      <c r="E22" s="69">
        <f>SUMIFS(Tabla!$F:$F,Tabla!$A:$A,E$7,Tabla!$D:$D,$A22,Tabla!$B:$B,"B00101/02ENC",Tabla!$G:$G,"ENC")</f>
        <v>6143.7921212212214</v>
      </c>
      <c r="F22" s="69">
        <f>SUMIFS(Tabla!$F:$F,Tabla!$A:$A,F$7,Tabla!$D:$D,$A22,Tabla!$B:$B,"B00101/02ENC",Tabla!$G:$G,"ENC")</f>
        <v>6379.2347775402886</v>
      </c>
      <c r="G22" s="69">
        <f>SUMIFS(Tabla!$F:$F,Tabla!$A:$A,G$7,Tabla!$D:$D,$A22,Tabla!$B:$B,"B00101/02ENC",Tabla!$G:$G,"ENC")</f>
        <v>6645.5428524852532</v>
      </c>
      <c r="H22" s="70">
        <f>SUMIFS(Tabla!$F:$F,Tabla!$A:$A,H$7,Tabla!$D:$D,$A22,Tabla!$B:$B,"B00101/02ENC",Tabla!$G:$G,"ENC")</f>
        <v>6862.0884897545238</v>
      </c>
      <c r="I22" s="211">
        <f t="shared" si="2"/>
        <v>5.4814616350565615</v>
      </c>
      <c r="J22" s="216">
        <f t="shared" si="0"/>
        <v>7.5437455706861556E-3</v>
      </c>
      <c r="K22" s="216">
        <f t="shared" si="0"/>
        <v>3.8322041448281823</v>
      </c>
      <c r="L22" s="216">
        <f t="shared" si="0"/>
        <v>4.1746084637387781</v>
      </c>
      <c r="M22" s="257">
        <f t="shared" si="0"/>
        <v>3.2585093810400849</v>
      </c>
      <c r="N22" s="253">
        <f t="shared" si="3"/>
        <v>8.651796008706949</v>
      </c>
      <c r="O22" s="253">
        <f t="shared" si="4"/>
        <v>8.8513766570189425</v>
      </c>
      <c r="P22" s="216">
        <f t="shared" si="5"/>
        <v>10.771692465742017</v>
      </c>
      <c r="Q22" s="216">
        <f t="shared" si="6"/>
        <v>9.6031268259488165</v>
      </c>
      <c r="R22" s="216">
        <f t="shared" si="7"/>
        <v>9.0095016497311988</v>
      </c>
      <c r="S22" s="217">
        <f t="shared" si="8"/>
        <v>8.6809701824846872</v>
      </c>
      <c r="T22" s="34"/>
      <c r="U22" s="45"/>
      <c r="V22" s="34"/>
    </row>
    <row r="23" spans="1:22" ht="24.75" customHeight="1" outlineLevel="1">
      <c r="A23" s="131" t="s">
        <v>119</v>
      </c>
      <c r="B23" s="132" t="s">
        <v>45</v>
      </c>
      <c r="C23" s="69">
        <f>SUMIFS(Tabla!$F:$F,Tabla!$A:$A,C$7,Tabla!$D:$D,$A23,Tabla!$B:$B,"B00101ENC",Tabla!$G:$G,"ENC")</f>
        <v>2159.0590974755455</v>
      </c>
      <c r="D23" s="69">
        <f>SUMIFS(Tabla!$F:$F,Tabla!$A:$A,D$7,Tabla!$D:$D,$A23,Tabla!$B:$B,"B00101ENC",Tabla!$G:$G,"ENC")</f>
        <v>2193.3283980008359</v>
      </c>
      <c r="E23" s="69">
        <f>SUMIFS(Tabla!$F:$F,Tabla!$A:$A,E$7,Tabla!$D:$D,$A23,Tabla!$B:$B,"B00101ENC",Tabla!$G:$G,"ENC")</f>
        <v>1746.666943597199</v>
      </c>
      <c r="F23" s="69">
        <f>SUMIFS(Tabla!$F:$F,Tabla!$A:$A,F$7,Tabla!$D:$D,$A23,Tabla!$B:$B,"B00101ENC",Tabla!$G:$G,"ENC")</f>
        <v>2071.8684972469305</v>
      </c>
      <c r="G23" s="69">
        <f>SUMIFS(Tabla!$F:$F,Tabla!$A:$A,G$7,Tabla!$D:$D,$A23,Tabla!$B:$B,"B00101ENC",Tabla!$G:$G,"ENC")</f>
        <v>2323.1244868829262</v>
      </c>
      <c r="H23" s="70">
        <f>SUMIFS(Tabla!$F:$F,Tabla!$A:$A,H$7,Tabla!$D:$D,$A23,Tabla!$B:$B,"B00101ENC",Tabla!$G:$G,"ENC")</f>
        <v>2473.8478340184879</v>
      </c>
      <c r="I23" s="211">
        <f t="shared" si="2"/>
        <v>1.5872330945160087</v>
      </c>
      <c r="J23" s="216">
        <f t="shared" si="0"/>
        <v>-20.36454982349008</v>
      </c>
      <c r="K23" s="216">
        <f t="shared" si="0"/>
        <v>18.618406608187726</v>
      </c>
      <c r="L23" s="216">
        <f t="shared" si="0"/>
        <v>12.12702398679555</v>
      </c>
      <c r="M23" s="257">
        <f t="shared" si="0"/>
        <v>6.4879582642511053</v>
      </c>
      <c r="N23" s="253">
        <f t="shared" si="3"/>
        <v>3.2073266164863377</v>
      </c>
      <c r="O23" s="253">
        <f t="shared" si="4"/>
        <v>3.1601720795723023</v>
      </c>
      <c r="P23" s="216">
        <f t="shared" si="5"/>
        <v>3.0623691012460159</v>
      </c>
      <c r="Q23" s="216">
        <f t="shared" si="6"/>
        <v>3.1189345806491757</v>
      </c>
      <c r="R23" s="216">
        <f t="shared" si="7"/>
        <v>3.1495085295064111</v>
      </c>
      <c r="S23" s="217">
        <f t="shared" si="8"/>
        <v>3.1295718956674454</v>
      </c>
      <c r="T23" s="34"/>
      <c r="U23" s="34"/>
      <c r="V23" s="34"/>
    </row>
    <row r="24" spans="1:22" ht="24.75" customHeight="1" outlineLevel="1">
      <c r="A24" s="131" t="s">
        <v>13</v>
      </c>
      <c r="B24" s="132" t="s">
        <v>62</v>
      </c>
      <c r="C24" s="69">
        <f>SUMIFS(Tabla!$F:$F,Tabla!$A:$A,C$7,Tabla!$D:$D,$A24,Tabla!$B:$B,"B00101ENC",Tabla!$G:$G,"ENC")</f>
        <v>1256.5817831507036</v>
      </c>
      <c r="D24" s="69">
        <f>SUMIFS(Tabla!$F:$F,Tabla!$A:$A,D$7,Tabla!$D:$D,$A24,Tabla!$B:$B,"B00101ENC",Tabla!$G:$G,"ENC")</f>
        <v>1453.3504135632584</v>
      </c>
      <c r="E24" s="69">
        <f>SUMIFS(Tabla!$F:$F,Tabla!$A:$A,E$7,Tabla!$D:$D,$A24,Tabla!$B:$B,"B00101ENC",Tabla!$G:$G,"ENC")</f>
        <v>1307.2470990224269</v>
      </c>
      <c r="F24" s="69">
        <f>SUMIFS(Tabla!$F:$F,Tabla!$A:$A,F$7,Tabla!$D:$D,$A24,Tabla!$B:$B,"B00101ENC",Tabla!$G:$G,"ENC")</f>
        <v>1517.9266642233656</v>
      </c>
      <c r="G24" s="69">
        <f>SUMIFS(Tabla!$F:$F,Tabla!$A:$A,G$7,Tabla!$D:$D,$A24,Tabla!$B:$B,"B00101ENC",Tabla!$G:$G,"ENC")</f>
        <v>1695.6146202930845</v>
      </c>
      <c r="H24" s="70">
        <f>SUMIFS(Tabla!$F:$F,Tabla!$A:$A,H$7,Tabla!$D:$D,$A24,Tabla!$B:$B,"B00101ENC",Tabla!$G:$G,"ENC")</f>
        <v>1781.0620088968979</v>
      </c>
      <c r="I24" s="211">
        <f t="shared" si="2"/>
        <v>15.659038914218939</v>
      </c>
      <c r="J24" s="216">
        <f t="shared" si="2"/>
        <v>-10.052862212535658</v>
      </c>
      <c r="K24" s="216">
        <f t="shared" si="2"/>
        <v>16.116277126067985</v>
      </c>
      <c r="L24" s="216">
        <f t="shared" si="2"/>
        <v>11.705964474945915</v>
      </c>
      <c r="M24" s="257">
        <f t="shared" si="2"/>
        <v>5.0393165747205018</v>
      </c>
      <c r="N24" s="253">
        <f t="shared" si="3"/>
        <v>1.8666780374856151</v>
      </c>
      <c r="O24" s="253">
        <f t="shared" si="4"/>
        <v>2.0940035258576528</v>
      </c>
      <c r="P24" s="216">
        <f t="shared" si="5"/>
        <v>2.2919498982989688</v>
      </c>
      <c r="Q24" s="216">
        <f t="shared" si="6"/>
        <v>2.2850455857727434</v>
      </c>
      <c r="R24" s="216">
        <f t="shared" si="7"/>
        <v>2.2987802588807078</v>
      </c>
      <c r="S24" s="217">
        <f t="shared" si="8"/>
        <v>2.2531545921441976</v>
      </c>
      <c r="T24" s="34"/>
      <c r="U24" s="34"/>
      <c r="V24" s="34"/>
    </row>
    <row r="25" spans="1:22" ht="24.75" customHeight="1" outlineLevel="1">
      <c r="A25" s="131" t="s">
        <v>8</v>
      </c>
      <c r="B25" s="132" t="s">
        <v>46</v>
      </c>
      <c r="C25" s="69">
        <f>SUMIFS(Tabla!$F:$F,Tabla!$A:$A,C$7,Tabla!$D:$D,$A25,Tabla!$B:$B,"B00101ENC",Tabla!$G:$G,"ENC")</f>
        <v>651.84146966235187</v>
      </c>
      <c r="D25" s="69">
        <f>SUMIFS(Tabla!$F:$F,Tabla!$A:$A,D$7,Tabla!$D:$D,$A25,Tabla!$B:$B,"B00101ENC",Tabla!$G:$G,"ENC")</f>
        <v>681.43768060758089</v>
      </c>
      <c r="E25" s="69">
        <f>SUMIFS(Tabla!$F:$F,Tabla!$A:$A,E$7,Tabla!$D:$D,$A25,Tabla!$B:$B,"B00101ENC",Tabla!$G:$G,"ENC")</f>
        <v>624.98852639682229</v>
      </c>
      <c r="F25" s="69">
        <f>SUMIFS(Tabla!$F:$F,Tabla!$A:$A,F$7,Tabla!$D:$D,$A25,Tabla!$B:$B,"B00101ENC",Tabla!$G:$G,"ENC")</f>
        <v>620.80647182345422</v>
      </c>
      <c r="G25" s="69">
        <f>SUMIFS(Tabla!$F:$F,Tabla!$A:$A,G$7,Tabla!$D:$D,$A25,Tabla!$B:$B,"B00101ENC",Tabla!$G:$G,"ENC")</f>
        <v>708.84357034600589</v>
      </c>
      <c r="H25" s="70">
        <f>SUMIFS(Tabla!$F:$F,Tabla!$A:$A,H$7,Tabla!$D:$D,$A25,Tabla!$B:$B,"B00101ENC",Tabla!$G:$G,"ENC")</f>
        <v>779.20094256605842</v>
      </c>
      <c r="I25" s="211">
        <f t="shared" ref="I25:M31" si="9">D25/C25*100-100</f>
        <v>4.5404001314245335</v>
      </c>
      <c r="J25" s="216">
        <f t="shared" si="9"/>
        <v>-8.2838322295925195</v>
      </c>
      <c r="K25" s="216">
        <f t="shared" si="9"/>
        <v>-0.66914101567246576</v>
      </c>
      <c r="L25" s="216">
        <f t="shared" si="9"/>
        <v>14.181085816319865</v>
      </c>
      <c r="M25" s="257">
        <f t="shared" si="9"/>
        <v>9.9256556966030161</v>
      </c>
      <c r="N25" s="253">
        <f t="shared" si="3"/>
        <v>0.96832388600299191</v>
      </c>
      <c r="O25" s="253">
        <f t="shared" si="4"/>
        <v>0.98182302941384003</v>
      </c>
      <c r="P25" s="216">
        <f t="shared" si="5"/>
        <v>1.0957701803923794</v>
      </c>
      <c r="Q25" s="216">
        <f t="shared" si="6"/>
        <v>0.93454520662573304</v>
      </c>
      <c r="R25" s="216">
        <f t="shared" si="7"/>
        <v>0.96099407651030044</v>
      </c>
      <c r="S25" s="217">
        <f t="shared" si="8"/>
        <v>0.98573782000614973</v>
      </c>
      <c r="T25" s="34"/>
      <c r="U25" s="34"/>
      <c r="V25" s="34"/>
    </row>
    <row r="26" spans="1:22" ht="24.75" customHeight="1" outlineLevel="1">
      <c r="A26" s="131" t="s">
        <v>47</v>
      </c>
      <c r="B26" s="132" t="s">
        <v>48</v>
      </c>
      <c r="C26" s="69">
        <f>SUMIFS(Tabla!$F:$F,Tabla!$A:$A,C$7,Tabla!$D:$D,$A26,Tabla!$B:$B,"B00101ENC",Tabla!$G:$G,"ENC")</f>
        <v>621.61517875685774</v>
      </c>
      <c r="D26" s="69">
        <f>SUMIFS(Tabla!$F:$F,Tabla!$A:$A,D$7,Tabla!$D:$D,$A26,Tabla!$B:$B,"B00101ENC",Tabla!$G:$G,"ENC")</f>
        <v>647.23498149427382</v>
      </c>
      <c r="E26" s="69">
        <f>SUMIFS(Tabla!$F:$F,Tabla!$A:$A,E$7,Tabla!$D:$D,$A26,Tabla!$B:$B,"B00101ENC",Tabla!$G:$G,"ENC")</f>
        <v>699.41843732623545</v>
      </c>
      <c r="F26" s="69">
        <f>SUMIFS(Tabla!$F:$F,Tabla!$A:$A,F$7,Tabla!$D:$D,$A26,Tabla!$B:$B,"B00101ENC",Tabla!$G:$G,"ENC")</f>
        <v>710.66459564714978</v>
      </c>
      <c r="G26" s="69">
        <f>SUMIFS(Tabla!$F:$F,Tabla!$A:$A,G$7,Tabla!$D:$D,$A26,Tabla!$B:$B,"B00101ENC",Tabla!$G:$G,"ENC")</f>
        <v>738.00358811509068</v>
      </c>
      <c r="H26" s="70">
        <f>SUMIFS(Tabla!$F:$F,Tabla!$A:$A,H$7,Tabla!$D:$D,$A26,Tabla!$B:$B,"B00101ENC",Tabla!$G:$G,"ENC")</f>
        <v>735.84091851943958</v>
      </c>
      <c r="I26" s="211">
        <f t="shared" si="9"/>
        <v>4.1214892449460621</v>
      </c>
      <c r="J26" s="216">
        <f t="shared" si="9"/>
        <v>8.0625209273277392</v>
      </c>
      <c r="K26" s="216">
        <f t="shared" si="9"/>
        <v>1.6079299201643238</v>
      </c>
      <c r="L26" s="216">
        <f t="shared" si="9"/>
        <v>3.8469613704401979</v>
      </c>
      <c r="M26" s="257">
        <f t="shared" si="9"/>
        <v>-0.29304323589735759</v>
      </c>
      <c r="N26" s="253">
        <f t="shared" si="3"/>
        <v>0.92342211029328436</v>
      </c>
      <c r="O26" s="253">
        <f t="shared" si="4"/>
        <v>0.93254339810901421</v>
      </c>
      <c r="P26" s="216">
        <f t="shared" si="5"/>
        <v>1.2262654990759232</v>
      </c>
      <c r="Q26" s="216">
        <f t="shared" si="6"/>
        <v>1.06981518641373</v>
      </c>
      <c r="R26" s="216">
        <f t="shared" si="7"/>
        <v>1.0005269234166314</v>
      </c>
      <c r="S26" s="217">
        <f t="shared" si="8"/>
        <v>0.93088468361443544</v>
      </c>
      <c r="T26" s="34"/>
      <c r="U26" s="34"/>
      <c r="V26" s="34"/>
    </row>
    <row r="27" spans="1:22" ht="24.75" customHeight="1" outlineLevel="1">
      <c r="A27" s="131" t="s">
        <v>49</v>
      </c>
      <c r="B27" s="132" t="s">
        <v>50</v>
      </c>
      <c r="C27" s="69">
        <f>SUMIFS(Tabla!$F:$F,Tabla!$A:$A,C$7,Tabla!$D:$D,$A27,Tabla!$B:$B,"B00101ENC",Tabla!$G:$G,"ENC")</f>
        <v>457.02449140281635</v>
      </c>
      <c r="D27" s="69">
        <f>SUMIFS(Tabla!$F:$F,Tabla!$A:$A,D$7,Tabla!$D:$D,$A27,Tabla!$B:$B,"B00101ENC",Tabla!$G:$G,"ENC")</f>
        <v>441.78240695320403</v>
      </c>
      <c r="E27" s="69">
        <f>SUMIFS(Tabla!$F:$F,Tabla!$A:$A,E$7,Tabla!$D:$D,$A27,Tabla!$B:$B,"B00101ENC",Tabla!$G:$G,"ENC")</f>
        <v>145.44400653111012</v>
      </c>
      <c r="F27" s="69">
        <f>SUMIFS(Tabla!$F:$F,Tabla!$A:$A,F$7,Tabla!$D:$D,$A27,Tabla!$B:$B,"B00101ENC",Tabla!$G:$G,"ENC")</f>
        <v>296.24292943650596</v>
      </c>
      <c r="G27" s="69">
        <f>SUMIFS(Tabla!$F:$F,Tabla!$A:$A,G$7,Tabla!$D:$D,$A27,Tabla!$B:$B,"B00101ENC",Tabla!$G:$G,"ENC")</f>
        <v>418.64340124457863</v>
      </c>
      <c r="H27" s="70">
        <f>SUMIFS(Tabla!$F:$F,Tabla!$A:$A,H$7,Tabla!$D:$D,$A27,Tabla!$B:$B,"B00101ENC",Tabla!$G:$G,"ENC")</f>
        <v>443.02294619751439</v>
      </c>
      <c r="I27" s="211">
        <f t="shared" si="9"/>
        <v>-3.3350695064125375</v>
      </c>
      <c r="J27" s="216">
        <f t="shared" si="9"/>
        <v>-67.077908888636131</v>
      </c>
      <c r="K27" s="216">
        <f t="shared" si="9"/>
        <v>103.68177177045817</v>
      </c>
      <c r="L27" s="216">
        <f t="shared" si="9"/>
        <v>41.317601078579287</v>
      </c>
      <c r="M27" s="257">
        <f t="shared" si="9"/>
        <v>5.8234633295205924</v>
      </c>
      <c r="N27" s="253">
        <f t="shared" si="3"/>
        <v>0.67891926505220945</v>
      </c>
      <c r="O27" s="253">
        <f t="shared" si="4"/>
        <v>0.6365250315330262</v>
      </c>
      <c r="P27" s="216">
        <f t="shared" si="5"/>
        <v>0.25500180970105446</v>
      </c>
      <c r="Q27" s="216">
        <f t="shared" si="6"/>
        <v>0.44595606242388458</v>
      </c>
      <c r="R27" s="216">
        <f t="shared" si="7"/>
        <v>0.56756362841774055</v>
      </c>
      <c r="S27" s="217">
        <f t="shared" si="8"/>
        <v>0.56045167471087476</v>
      </c>
      <c r="T27" s="34"/>
      <c r="U27" s="34"/>
      <c r="V27" s="34"/>
    </row>
    <row r="28" spans="1:22" ht="24.75" customHeight="1" outlineLevel="1">
      <c r="A28" s="131" t="s">
        <v>51</v>
      </c>
      <c r="B28" s="129" t="s">
        <v>52</v>
      </c>
      <c r="C28" s="69">
        <f>SUMIFS(Tabla!$F:$F,Tabla!$A:$A,C$7,Tabla!$D:$D,$A28,Tabla!$B:$B,"B00101ENC",Tabla!$G:$G,"ENC")</f>
        <v>437.81687025806156</v>
      </c>
      <c r="D28" s="69">
        <f>SUMIFS(Tabla!$F:$F,Tabla!$A:$A,D$7,Tabla!$D:$D,$A28,Tabla!$B:$B,"B00101ENC",Tabla!$G:$G,"ENC")</f>
        <v>448.36111700991643</v>
      </c>
      <c r="E28" s="69">
        <f>SUMIFS(Tabla!$F:$F,Tabla!$A:$A,E$7,Tabla!$D:$D,$A28,Tabla!$B:$B,"B00101ENC",Tabla!$G:$G,"ENC")</f>
        <v>342.68134150484644</v>
      </c>
      <c r="F28" s="69">
        <f>SUMIFS(Tabla!$F:$F,Tabla!$A:$A,F$7,Tabla!$D:$D,$A28,Tabla!$B:$B,"B00101ENC",Tabla!$G:$G,"ENC")</f>
        <v>360.26280642848207</v>
      </c>
      <c r="G28" s="69">
        <f>SUMIFS(Tabla!$F:$F,Tabla!$A:$A,G$7,Tabla!$D:$D,$A28,Tabla!$B:$B,"B00101ENC",Tabla!$G:$G,"ENC")</f>
        <v>395.36830461731211</v>
      </c>
      <c r="H28" s="70">
        <f>SUMIFS(Tabla!$F:$F,Tabla!$A:$A,H$7,Tabla!$D:$D,$A28,Tabla!$B:$B,"B00101ENC",Tabla!$G:$G,"ENC")</f>
        <v>449.78662185703359</v>
      </c>
      <c r="I28" s="211">
        <f t="shared" si="9"/>
        <v>2.4083692219625448</v>
      </c>
      <c r="J28" s="216">
        <f t="shared" si="9"/>
        <v>-23.570236466944266</v>
      </c>
      <c r="K28" s="216">
        <f t="shared" si="9"/>
        <v>5.1305579832355619</v>
      </c>
      <c r="L28" s="216">
        <f t="shared" si="9"/>
        <v>9.7444136786845945</v>
      </c>
      <c r="M28" s="257">
        <f t="shared" si="9"/>
        <v>13.763955431984982</v>
      </c>
      <c r="N28" s="253">
        <f t="shared" si="3"/>
        <v>0.65038594949406248</v>
      </c>
      <c r="O28" s="253">
        <f t="shared" si="4"/>
        <v>0.64600371053967809</v>
      </c>
      <c r="P28" s="216">
        <f t="shared" si="5"/>
        <v>0.60081102218419435</v>
      </c>
      <c r="Q28" s="216">
        <f t="shared" si="6"/>
        <v>0.54232984698815812</v>
      </c>
      <c r="R28" s="216">
        <f t="shared" si="7"/>
        <v>0.53600909237519745</v>
      </c>
      <c r="S28" s="217">
        <f t="shared" si="8"/>
        <v>0.56900814652145382</v>
      </c>
      <c r="T28" s="34"/>
      <c r="U28" s="34"/>
      <c r="V28" s="34"/>
    </row>
    <row r="29" spans="1:22" ht="24.75" customHeight="1" outlineLevel="1">
      <c r="A29" s="75" t="s">
        <v>53</v>
      </c>
      <c r="B29" s="130" t="s">
        <v>54</v>
      </c>
      <c r="C29" s="69">
        <f>SUMIFS(Tabla!$F:$F,Tabla!$A:$A,C$7,Tabla!$D:$D,$A29,Tabla!$B:$B,"B00102ENC",Tabla!$G:$G,"ENC")</f>
        <v>303.235387</v>
      </c>
      <c r="D29" s="69">
        <f>SUMIFS(Tabla!$F:$F,Tabla!$A:$A,D$7,Tabla!$D:$D,$A29,Tabla!$B:$B,"B00102ENC",Tabla!$G:$G,"ENC")</f>
        <v>355.31226335375754</v>
      </c>
      <c r="E29" s="69">
        <f>SUMIFS(Tabla!$F:$F,Tabla!$A:$A,E$7,Tabla!$D:$D,$A29,Tabla!$B:$B,"B00102ENC",Tabla!$G:$G,"ENC")</f>
        <v>285.5050421493749</v>
      </c>
      <c r="F29" s="69">
        <f>SUMIFS(Tabla!$F:$F,Tabla!$A:$A,F$7,Tabla!$D:$D,$A29,Tabla!$B:$B,"B00102ENC",Tabla!$G:$G,"ENC")</f>
        <v>267.84938799237256</v>
      </c>
      <c r="G29" s="69">
        <f>SUMIFS(Tabla!$F:$F,Tabla!$A:$A,G$7,Tabla!$D:$D,$A29,Tabla!$B:$B,"B00102ENC",Tabla!$G:$G,"ENC")</f>
        <v>300.68500127404468</v>
      </c>
      <c r="H29" s="70">
        <f>SUMIFS(Tabla!$F:$F,Tabla!$A:$A,H$7,Tabla!$D:$D,$A29,Tabla!$B:$B,"B00102ENC",Tabla!$G:$G,"ENC")</f>
        <v>314.65249130556077</v>
      </c>
      <c r="I29" s="211">
        <f t="shared" si="9"/>
        <v>17.173746398456302</v>
      </c>
      <c r="J29" s="216">
        <f t="shared" si="9"/>
        <v>-19.646724417975094</v>
      </c>
      <c r="K29" s="216">
        <f t="shared" si="9"/>
        <v>-6.1840078284028976</v>
      </c>
      <c r="L29" s="216">
        <f t="shared" si="9"/>
        <v>12.258983874403</v>
      </c>
      <c r="M29" s="257">
        <f t="shared" si="9"/>
        <v>4.6452233973540018</v>
      </c>
      <c r="N29" s="253">
        <f t="shared" si="3"/>
        <v>0.45046239305019814</v>
      </c>
      <c r="O29" s="253">
        <f t="shared" si="4"/>
        <v>0.51193788180722655</v>
      </c>
      <c r="P29" s="216">
        <f t="shared" si="5"/>
        <v>0.50056584773256896</v>
      </c>
      <c r="Q29" s="216">
        <f t="shared" si="6"/>
        <v>0.40321319607166328</v>
      </c>
      <c r="R29" s="216">
        <f t="shared" si="7"/>
        <v>0.40764495469543655</v>
      </c>
      <c r="S29" s="217">
        <f t="shared" si="8"/>
        <v>0.39805503804655962</v>
      </c>
      <c r="T29" s="34"/>
      <c r="U29" s="34"/>
      <c r="V29" s="34"/>
    </row>
    <row r="30" spans="1:22" ht="24.75" customHeight="1" outlineLevel="1">
      <c r="A30" s="133"/>
      <c r="B30" s="134" t="s">
        <v>27</v>
      </c>
      <c r="C30" s="72">
        <f>SUMIFS(Tabla!$F:$F,Tabla!$A:$A,C$7,Tabla!$B:$B,"GOBIERNO GENERAL",Tabla!$G:$G,"ENC")</f>
        <v>5676.8786371143242</v>
      </c>
      <c r="D30" s="72">
        <f>SUMIFS(Tabla!$F:$F,Tabla!$A:$A,D$7,Tabla!$B:$B,"GOBIERNO GENERAL",Tabla!$G:$G,"ENC")</f>
        <v>5944.2477167564884</v>
      </c>
      <c r="E30" s="72">
        <f>SUMIFS(Tabla!$F:$F,Tabla!$A:$A,E$7,Tabla!$B:$B,"GOBIERNO GENERAL",Tabla!$G:$G,"ENC")</f>
        <v>6618.5235113158878</v>
      </c>
      <c r="F30" s="72">
        <f>SUMIFS(Tabla!$F:$F,Tabla!$A:$A,F$7,Tabla!$B:$B,"GOBIERNO GENERAL",Tabla!$G:$G,"ENC")</f>
        <v>7039.4037203794032</v>
      </c>
      <c r="G30" s="72">
        <f>SUMIFS(Tabla!$F:$F,Tabla!$A:$A,G$7,Tabla!$B:$B,"GOBIERNO GENERAL",Tabla!$G:$G,"ENC")</f>
        <v>7155.8928108847131</v>
      </c>
      <c r="H30" s="73">
        <f>SUMIFS(Tabla!$F:$F,Tabla!$A:$A,H$7,Tabla!$B:$B,"GOBIERNO GENERAL",Tabla!$G:$G,"ENC")</f>
        <v>7367.2636296306891</v>
      </c>
      <c r="I30" s="211">
        <f t="shared" si="9"/>
        <v>4.7097903043788421</v>
      </c>
      <c r="J30" s="216">
        <f t="shared" si="9"/>
        <v>11.343332692186678</v>
      </c>
      <c r="K30" s="216">
        <f t="shared" si="9"/>
        <v>6.3591253901859517</v>
      </c>
      <c r="L30" s="216">
        <f t="shared" si="9"/>
        <v>1.6548147418803154</v>
      </c>
      <c r="M30" s="257">
        <f t="shared" si="9"/>
        <v>2.9538007951217935</v>
      </c>
      <c r="N30" s="253">
        <f t="shared" si="3"/>
        <v>8.4331197662298738</v>
      </c>
      <c r="O30" s="253">
        <f t="shared" si="4"/>
        <v>8.564538573283043</v>
      </c>
      <c r="P30" s="216">
        <f t="shared" si="5"/>
        <v>11.604022146993911</v>
      </c>
      <c r="Q30" s="216">
        <f t="shared" si="6"/>
        <v>10.596927227676787</v>
      </c>
      <c r="R30" s="216">
        <f t="shared" si="7"/>
        <v>9.7013937786670112</v>
      </c>
      <c r="S30" s="217">
        <f t="shared" si="8"/>
        <v>9.3200482609363391</v>
      </c>
      <c r="T30" s="34"/>
      <c r="U30" s="34"/>
      <c r="V30" s="34"/>
    </row>
    <row r="31" spans="1:22" ht="24.75" customHeight="1">
      <c r="A31" s="135"/>
      <c r="B31" s="168" t="s">
        <v>26</v>
      </c>
      <c r="C31" s="145">
        <f>SUMIFS(Tabla!$F:$F,Tabla!$A:$A,C$7,Tabla!$B:$B,"B001ENC_VB",Tabla!$G:$G,"ENC")</f>
        <v>65017.169247378741</v>
      </c>
      <c r="D31" s="145">
        <f>SUMIFS(Tabla!$F:$F,Tabla!$A:$A,D$7,Tabla!$B:$B,"B001ENC_VB",Tabla!$G:$G,"ENC")</f>
        <v>67141.834458276033</v>
      </c>
      <c r="E31" s="145">
        <f>SUMIFS(Tabla!$F:$F,Tabla!$A:$A,E$7,Tabla!$B:$B,"B001ENC_VB",Tabla!$G:$G,"ENC")</f>
        <v>55561.665332575401</v>
      </c>
      <c r="F31" s="145">
        <f>SUMIFS(Tabla!$F:$F,Tabla!$A:$A,F$7,Tabla!$B:$B,"B001ENC_VB",Tabla!$G:$G,"ENC")</f>
        <v>64634.912702810223</v>
      </c>
      <c r="G31" s="145">
        <f>SUMIFS(Tabla!$F:$F,Tabla!$A:$A,G$7,Tabla!$B:$B,"B001ENC_VB",Tabla!$G:$G,"ENC")</f>
        <v>71669.878474956728</v>
      </c>
      <c r="H31" s="146">
        <f>SUMIFS(Tabla!$F:$F,Tabla!$A:$A,H$7,Tabla!$B:$B,"B001ENC_VB",Tabla!$G:$G,"ENC")</f>
        <v>76845.418911981105</v>
      </c>
      <c r="I31" s="230">
        <f t="shared" si="9"/>
        <v>3.2678525310957838</v>
      </c>
      <c r="J31" s="231">
        <f t="shared" si="9"/>
        <v>-17.247323102106932</v>
      </c>
      <c r="K31" s="231">
        <f t="shared" si="9"/>
        <v>16.330049353137795</v>
      </c>
      <c r="L31" s="231">
        <f t="shared" si="9"/>
        <v>10.88415761384735</v>
      </c>
      <c r="M31" s="259">
        <f t="shared" si="9"/>
        <v>7.2213606987388061</v>
      </c>
      <c r="N31" s="255">
        <f t="shared" si="3"/>
        <v>96.584339770753644</v>
      </c>
      <c r="O31" s="255">
        <f t="shared" si="4"/>
        <v>96.738705804249818</v>
      </c>
      <c r="P31" s="231">
        <f t="shared" si="5"/>
        <v>97.414293979728185</v>
      </c>
      <c r="Q31" s="231">
        <f t="shared" si="6"/>
        <v>97.299642623992881</v>
      </c>
      <c r="R31" s="231">
        <f t="shared" si="7"/>
        <v>97.164355522089409</v>
      </c>
      <c r="S31" s="232">
        <f t="shared" si="8"/>
        <v>97.214250622308228</v>
      </c>
      <c r="T31" s="34"/>
      <c r="U31" s="34"/>
      <c r="V31" s="34"/>
    </row>
    <row r="32" spans="1:22" ht="33" customHeight="1" thickBot="1">
      <c r="A32" s="319" t="s">
        <v>105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251"/>
      <c r="O32" s="251"/>
      <c r="P32" s="251"/>
      <c r="Q32" s="251"/>
      <c r="R32" s="251"/>
      <c r="S32" s="287"/>
      <c r="T32" s="34"/>
      <c r="U32" s="34"/>
      <c r="V32" s="34"/>
    </row>
    <row r="33" spans="1:22" ht="38.25" customHeight="1" thickTop="1" thickBot="1">
      <c r="A33" s="59" t="s">
        <v>17</v>
      </c>
      <c r="B33" s="60" t="s">
        <v>7</v>
      </c>
      <c r="C33" s="61">
        <v>2018</v>
      </c>
      <c r="D33" s="61">
        <v>2019</v>
      </c>
      <c r="E33" s="61">
        <v>2020</v>
      </c>
      <c r="F33" s="61">
        <v>2021</v>
      </c>
      <c r="G33" s="61">
        <v>2022</v>
      </c>
      <c r="H33" s="62" t="s">
        <v>76</v>
      </c>
      <c r="I33" s="164" t="s">
        <v>77</v>
      </c>
      <c r="J33" s="165" t="s">
        <v>78</v>
      </c>
      <c r="K33" s="166" t="s">
        <v>79</v>
      </c>
      <c r="L33" s="167" t="s">
        <v>100</v>
      </c>
      <c r="M33" s="167" t="s">
        <v>80</v>
      </c>
      <c r="N33" s="164">
        <v>2018</v>
      </c>
      <c r="O33" s="261">
        <v>2019</v>
      </c>
      <c r="P33" s="165">
        <v>2020</v>
      </c>
      <c r="Q33" s="166">
        <v>2021</v>
      </c>
      <c r="R33" s="167">
        <v>2022</v>
      </c>
      <c r="S33" s="288" t="s">
        <v>76</v>
      </c>
      <c r="T33" s="34"/>
      <c r="U33" s="34"/>
      <c r="V33" s="34"/>
    </row>
    <row r="34" spans="1:22" ht="24.75" customHeight="1" thickTop="1">
      <c r="A34" s="63"/>
      <c r="B34" s="169" t="s">
        <v>26</v>
      </c>
      <c r="C34" s="140">
        <f t="shared" ref="C34:H34" si="10">C31</f>
        <v>65017.169247378741</v>
      </c>
      <c r="D34" s="140">
        <f t="shared" si="10"/>
        <v>67141.834458276033</v>
      </c>
      <c r="E34" s="140">
        <f t="shared" si="10"/>
        <v>55561.665332575401</v>
      </c>
      <c r="F34" s="140">
        <f t="shared" si="10"/>
        <v>64634.912702810223</v>
      </c>
      <c r="G34" s="140">
        <f t="shared" si="10"/>
        <v>71669.878474956728</v>
      </c>
      <c r="H34" s="141">
        <f t="shared" si="10"/>
        <v>76845.418911981105</v>
      </c>
      <c r="I34" s="230">
        <f t="shared" ref="I34:I36" si="11">D34/C34*100-100</f>
        <v>3.2678525310957838</v>
      </c>
      <c r="J34" s="231">
        <f t="shared" ref="J34:J36" si="12">E34/D34*100-100</f>
        <v>-17.247323102106932</v>
      </c>
      <c r="K34" s="231">
        <f t="shared" ref="K34:K36" si="13">F34/E34*100-100</f>
        <v>16.330049353137795</v>
      </c>
      <c r="L34" s="231">
        <f t="shared" ref="L34:L36" si="14">G34/F34*100-100</f>
        <v>10.88415761384735</v>
      </c>
      <c r="M34" s="239">
        <f t="shared" ref="M34:M36" si="15">H34/G34*100-100</f>
        <v>7.2213606987388061</v>
      </c>
      <c r="N34" s="230">
        <f t="shared" ref="N34:N36" si="16">C34/C$36*100</f>
        <v>96.584339770753644</v>
      </c>
      <c r="O34" s="255">
        <f t="shared" ref="O34:O36" si="17">D34/D$36*100</f>
        <v>96.738705804249818</v>
      </c>
      <c r="P34" s="231">
        <f t="shared" ref="P34:P36" si="18">E34/E$36*100</f>
        <v>97.414293979728185</v>
      </c>
      <c r="Q34" s="231">
        <f t="shared" ref="Q34:Q36" si="19">F34/F$36*100</f>
        <v>97.299642623992881</v>
      </c>
      <c r="R34" s="231">
        <f t="shared" ref="R34:R36" si="20">G34/G$36*100</f>
        <v>97.164355522089409</v>
      </c>
      <c r="S34" s="232">
        <f t="shared" ref="S34:S36" si="21">H34/H$36*100</f>
        <v>97.214250622308228</v>
      </c>
      <c r="T34" s="34"/>
      <c r="U34" s="34"/>
      <c r="V34" s="34"/>
    </row>
    <row r="35" spans="1:22" ht="24.75" customHeight="1">
      <c r="A35" s="170"/>
      <c r="B35" s="171" t="s">
        <v>106</v>
      </c>
      <c r="C35" s="143">
        <f>SUMIFS(Tabla!$F:$F,Tabla!$A:$A,C$7,Tabla!$B:$B,"IMP_NETOS",Tabla!$G:$G,"ENC")</f>
        <v>2299.3019338700014</v>
      </c>
      <c r="D35" s="143">
        <f>SUMIFS(Tabla!$F:$F,Tabla!$A:$A,D$7,Tabla!$B:$B,"IMP_NETOS",Tabla!$G:$G,"ENC")</f>
        <v>2263.5125536398859</v>
      </c>
      <c r="E35" s="143">
        <f>SUMIFS(Tabla!$F:$F,Tabla!$A:$A,E$7,Tabla!$B:$B,"IMP_NETOS",Tabla!$G:$G,"ENC")</f>
        <v>1457.1489832765403</v>
      </c>
      <c r="F35" s="143">
        <f>SUMIFS(Tabla!$F:$F,Tabla!$A:$A,F$7,Tabla!$B:$B,"IMP_NETOS",Tabla!$G:$G,"ENC")</f>
        <v>1775.2034216344757</v>
      </c>
      <c r="G35" s="143">
        <f>SUMIFS(Tabla!$F:$F,Tabla!$A:$A,G$7,Tabla!$B:$B,"IMP_NETOS",Tabla!$G:$G,"ENC")</f>
        <v>2070.8075827819362</v>
      </c>
      <c r="H35" s="144">
        <f>SUMIFS(Tabla!$F:$F,Tabla!$A:$A,H$7,Tabla!$B:$B,"IMP_NETOS",Tabla!$G:$G,"ENC")</f>
        <v>2180.1954014560961</v>
      </c>
      <c r="I35" s="236">
        <f t="shared" si="11"/>
        <v>-1.5565324285131084</v>
      </c>
      <c r="J35" s="237">
        <f t="shared" si="12"/>
        <v>-35.624435529047844</v>
      </c>
      <c r="K35" s="237">
        <f t="shared" si="13"/>
        <v>21.827173611497102</v>
      </c>
      <c r="L35" s="237">
        <f t="shared" si="14"/>
        <v>16.651847193674854</v>
      </c>
      <c r="M35" s="238">
        <f t="shared" si="15"/>
        <v>5.2823748369323482</v>
      </c>
      <c r="N35" s="236">
        <f t="shared" si="16"/>
        <v>3.4156602292463618</v>
      </c>
      <c r="O35" s="262">
        <f t="shared" si="17"/>
        <v>3.2612941957501813</v>
      </c>
      <c r="P35" s="237">
        <f t="shared" si="18"/>
        <v>2.5547675466440771</v>
      </c>
      <c r="Q35" s="237">
        <f t="shared" si="19"/>
        <v>2.6723430308340768</v>
      </c>
      <c r="R35" s="237">
        <f t="shared" si="20"/>
        <v>2.8074372173181517</v>
      </c>
      <c r="S35" s="289">
        <f t="shared" si="21"/>
        <v>2.7580832424834627</v>
      </c>
      <c r="T35" s="34"/>
      <c r="U35" s="34"/>
      <c r="V35" s="34"/>
    </row>
    <row r="36" spans="1:22" ht="24.75" customHeight="1">
      <c r="A36" s="142"/>
      <c r="B36" s="172" t="s">
        <v>107</v>
      </c>
      <c r="C36" s="145">
        <f>SUMIFS(Tabla!$F:$F,Tabla!$A:$A,C$7,Tabla!$B:$B,"B001ENC_T",Tabla!$G:$G,"ENC")</f>
        <v>67316.471181248737</v>
      </c>
      <c r="D36" s="145">
        <f>SUMIFS(Tabla!$F:$F,Tabla!$A:$A,D$7,Tabla!$B:$B,"B001ENC_T",Tabla!$G:$G,"ENC")</f>
        <v>69405.347011915917</v>
      </c>
      <c r="E36" s="145">
        <f>SUMIFS(Tabla!$F:$F,Tabla!$A:$A,E$7,Tabla!$B:$B,"B001ENC_T",Tabla!$G:$G,"ENC")</f>
        <v>57036.460526150018</v>
      </c>
      <c r="F36" s="145">
        <f>SUMIFS(Tabla!$F:$F,Tabla!$A:$A,F$7,Tabla!$B:$B,"B001ENC_T",Tabla!$G:$G,"ENC")</f>
        <v>66428.725696955502</v>
      </c>
      <c r="G36" s="145">
        <f>SUMIFS(Tabla!$F:$F,Tabla!$A:$A,G$7,Tabla!$B:$B,"B001ENC_T",Tabla!$G:$G,"ENC")</f>
        <v>73761.492154047432</v>
      </c>
      <c r="H36" s="146">
        <f>SUMIFS(Tabla!$F:$F,Tabla!$A:$A,H$7,Tabla!$B:$B,"B001ENC_T",Tabla!$G:$G,"ENC")</f>
        <v>79047.483697155621</v>
      </c>
      <c r="I36" s="230">
        <f t="shared" si="11"/>
        <v>3.1030679327246844</v>
      </c>
      <c r="J36" s="231">
        <f t="shared" si="12"/>
        <v>-17.821229945932458</v>
      </c>
      <c r="K36" s="231">
        <f t="shared" si="13"/>
        <v>16.467124860420341</v>
      </c>
      <c r="L36" s="231">
        <f t="shared" si="14"/>
        <v>11.038547526176615</v>
      </c>
      <c r="M36" s="239">
        <f t="shared" si="15"/>
        <v>7.1663294609993073</v>
      </c>
      <c r="N36" s="230">
        <f t="shared" si="16"/>
        <v>100</v>
      </c>
      <c r="O36" s="255">
        <f t="shared" si="17"/>
        <v>100</v>
      </c>
      <c r="P36" s="231">
        <f t="shared" si="18"/>
        <v>100</v>
      </c>
      <c r="Q36" s="231">
        <f t="shared" si="19"/>
        <v>100</v>
      </c>
      <c r="R36" s="231">
        <f t="shared" si="20"/>
        <v>100</v>
      </c>
      <c r="S36" s="232">
        <f t="shared" si="21"/>
        <v>100</v>
      </c>
      <c r="T36" s="34"/>
      <c r="U36" s="34"/>
      <c r="V36" s="34"/>
    </row>
    <row r="37" spans="1:22" ht="18" customHeight="1">
      <c r="A37" s="314" t="s">
        <v>63</v>
      </c>
      <c r="B37" s="314"/>
      <c r="C37" s="314"/>
      <c r="D37" s="314"/>
      <c r="E37" s="314"/>
      <c r="F37" s="26"/>
      <c r="G37" s="26"/>
      <c r="H37" s="26"/>
      <c r="I37" s="34"/>
      <c r="J37" s="34"/>
      <c r="K37" s="2"/>
      <c r="L37" s="2"/>
      <c r="M37" s="2"/>
      <c r="N37" s="34"/>
      <c r="O37" s="34"/>
      <c r="P37" s="34"/>
      <c r="Q37" s="2"/>
      <c r="R37" s="2"/>
      <c r="S37" s="2"/>
      <c r="T37" s="2"/>
      <c r="U37" s="2"/>
      <c r="V37" s="2"/>
    </row>
    <row r="38" spans="1:22" ht="18" customHeight="1">
      <c r="A38" s="27" t="s">
        <v>64</v>
      </c>
      <c r="B38" s="27"/>
      <c r="C38" s="27"/>
      <c r="D38" s="27"/>
      <c r="E38" s="27"/>
      <c r="F38" s="26"/>
      <c r="G38" s="26"/>
      <c r="H38" s="2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>
      <c r="A39" s="27" t="s">
        <v>67</v>
      </c>
      <c r="B39" s="27"/>
      <c r="C39" s="27"/>
      <c r="D39" s="27"/>
      <c r="E39" s="28"/>
      <c r="F39" s="26"/>
      <c r="G39" s="26"/>
      <c r="H39" s="26"/>
      <c r="I39" s="2"/>
      <c r="J39" s="2"/>
      <c r="K39" s="2"/>
      <c r="L39" s="2"/>
      <c r="M39" s="2"/>
      <c r="N39" s="34"/>
      <c r="O39" s="34"/>
      <c r="P39" s="34"/>
      <c r="Q39" s="34"/>
      <c r="R39" s="34"/>
      <c r="S39" s="34"/>
      <c r="T39" s="2"/>
      <c r="U39" s="2"/>
      <c r="V39" s="2"/>
    </row>
    <row r="40" spans="1:22" ht="18" customHeight="1">
      <c r="A40" s="29" t="s">
        <v>31</v>
      </c>
      <c r="B40" s="30"/>
      <c r="C40" s="31"/>
      <c r="D40" s="28"/>
      <c r="E40" s="28"/>
      <c r="F40" s="26"/>
      <c r="G40" s="26"/>
      <c r="H40" s="26"/>
      <c r="I40" s="264"/>
      <c r="J40" s="264"/>
      <c r="K40" s="264"/>
      <c r="L40" s="264"/>
      <c r="M40" s="264"/>
      <c r="N40" s="264"/>
      <c r="O40" s="264"/>
      <c r="P40" s="264"/>
      <c r="Q40" s="264"/>
      <c r="R40" s="34"/>
      <c r="S40" s="34"/>
      <c r="T40" s="2"/>
      <c r="U40" s="2"/>
      <c r="V40" s="2"/>
    </row>
    <row r="41" spans="1:22" ht="18" customHeight="1">
      <c r="A41" s="13" t="s">
        <v>149</v>
      </c>
      <c r="B41" s="39"/>
      <c r="C41" s="40"/>
      <c r="D41" s="40"/>
      <c r="E41" s="40"/>
      <c r="F41" s="41"/>
      <c r="G41" s="41"/>
      <c r="H41" s="41"/>
      <c r="I41" s="264"/>
      <c r="J41" s="264"/>
      <c r="K41" s="264"/>
      <c r="L41" s="264"/>
      <c r="M41" s="264"/>
      <c r="N41" s="264"/>
      <c r="O41" s="264"/>
      <c r="P41" s="264"/>
      <c r="Q41" s="264"/>
      <c r="R41" s="2"/>
      <c r="S41" s="2"/>
      <c r="T41" s="2"/>
      <c r="U41" s="2"/>
      <c r="V41" s="2"/>
    </row>
    <row r="42" spans="1:22" ht="18" customHeight="1">
      <c r="A42" s="13" t="s">
        <v>150</v>
      </c>
      <c r="B42" s="42"/>
      <c r="C42" s="42"/>
      <c r="D42" s="42"/>
      <c r="E42" s="42"/>
      <c r="F42" s="42"/>
      <c r="G42" s="42"/>
      <c r="H42" s="42"/>
      <c r="I42" s="264"/>
      <c r="J42" s="264"/>
      <c r="K42" s="264"/>
      <c r="L42" s="264"/>
      <c r="M42" s="264"/>
      <c r="N42" s="264"/>
      <c r="O42" s="264"/>
      <c r="P42" s="264"/>
      <c r="Q42" s="264"/>
      <c r="R42" s="2"/>
      <c r="S42" s="2"/>
      <c r="T42" s="2"/>
      <c r="U42" s="2"/>
      <c r="V42" s="2"/>
    </row>
    <row r="43" spans="1:22" ht="18" customHeight="1">
      <c r="A43" s="13" t="s">
        <v>151</v>
      </c>
      <c r="B43" s="42"/>
      <c r="C43" s="42"/>
      <c r="D43" s="42"/>
      <c r="E43" s="42"/>
      <c r="F43" s="42"/>
      <c r="G43" s="42"/>
      <c r="H43" s="42"/>
      <c r="I43" s="264"/>
      <c r="J43" s="264"/>
      <c r="K43" s="264"/>
      <c r="L43" s="264"/>
      <c r="M43" s="264"/>
      <c r="N43" s="264"/>
      <c r="O43" s="264"/>
      <c r="P43" s="264"/>
      <c r="Q43" s="264"/>
      <c r="R43" s="2"/>
      <c r="S43" s="2"/>
      <c r="T43" s="2"/>
      <c r="U43" s="2"/>
      <c r="V43" s="2"/>
    </row>
    <row r="44" spans="1:22" ht="18" customHeight="1">
      <c r="A44" s="13" t="s">
        <v>68</v>
      </c>
      <c r="B44" s="42"/>
      <c r="C44" s="42"/>
      <c r="D44" s="42"/>
      <c r="E44" s="42"/>
      <c r="F44" s="42"/>
      <c r="G44" s="42"/>
      <c r="H44" s="42"/>
      <c r="I44" s="264"/>
      <c r="J44" s="264"/>
      <c r="K44" s="264"/>
      <c r="L44" s="264"/>
      <c r="M44" s="264"/>
      <c r="N44" s="264"/>
      <c r="O44" s="264"/>
      <c r="P44" s="264"/>
      <c r="Q44" s="264"/>
      <c r="R44" s="2"/>
      <c r="S44" s="2"/>
      <c r="T44" s="2"/>
      <c r="U44" s="2"/>
      <c r="V44" s="2"/>
    </row>
    <row r="45" spans="1:22" ht="18" customHeight="1">
      <c r="A45" s="13"/>
      <c r="B45" s="42"/>
      <c r="C45" s="42"/>
      <c r="D45" s="42"/>
      <c r="E45" s="42"/>
      <c r="F45" s="42"/>
      <c r="G45" s="42"/>
      <c r="H45" s="42"/>
      <c r="I45" s="264"/>
      <c r="J45" s="264"/>
      <c r="K45" s="264"/>
      <c r="L45" s="264"/>
      <c r="M45" s="264"/>
      <c r="N45" s="264"/>
      <c r="O45" s="264"/>
      <c r="P45" s="264"/>
      <c r="Q45" s="264"/>
      <c r="R45" s="2"/>
      <c r="S45" s="2"/>
      <c r="T45" s="2"/>
      <c r="U45" s="2"/>
      <c r="V45" s="2"/>
    </row>
    <row r="46" spans="1:22" ht="15" customHeight="1">
      <c r="A46" s="13"/>
      <c r="B46" s="42"/>
      <c r="C46" s="263"/>
      <c r="D46" s="263"/>
      <c r="E46" s="263"/>
      <c r="F46" s="263"/>
      <c r="G46" s="263"/>
      <c r="H46" s="263"/>
      <c r="I46" s="264"/>
      <c r="J46" s="264"/>
      <c r="K46" s="264"/>
      <c r="L46" s="264"/>
      <c r="M46" s="264"/>
      <c r="N46" s="264"/>
      <c r="O46" s="264"/>
      <c r="P46" s="264"/>
      <c r="Q46" s="264"/>
      <c r="R46" s="2"/>
      <c r="S46" s="2"/>
      <c r="T46" s="2"/>
      <c r="U46" s="2"/>
      <c r="V46" s="2"/>
    </row>
    <row r="47" spans="1:22">
      <c r="C47" s="34"/>
      <c r="D47" s="34"/>
      <c r="E47" s="34"/>
      <c r="F47" s="34"/>
      <c r="I47" s="264"/>
      <c r="J47" s="264"/>
      <c r="K47" s="264"/>
      <c r="L47" s="264"/>
      <c r="M47" s="264"/>
      <c r="N47" s="264"/>
      <c r="O47" s="264"/>
      <c r="P47" s="264"/>
      <c r="Q47" s="264"/>
    </row>
    <row r="48" spans="1:22">
      <c r="I48" s="264"/>
      <c r="J48" s="264"/>
      <c r="K48" s="264"/>
      <c r="L48" s="264"/>
      <c r="M48" s="264"/>
      <c r="N48" s="264"/>
      <c r="O48" s="264"/>
      <c r="P48" s="264"/>
      <c r="Q48" s="264"/>
    </row>
    <row r="49" spans="9:17">
      <c r="I49" s="264"/>
      <c r="J49" s="264"/>
      <c r="K49" s="264"/>
      <c r="L49" s="264"/>
      <c r="M49" s="264"/>
      <c r="N49" s="264"/>
      <c r="O49" s="264"/>
      <c r="P49" s="264"/>
      <c r="Q49" s="264"/>
    </row>
    <row r="50" spans="9:17">
      <c r="I50" s="264"/>
      <c r="J50" s="264"/>
      <c r="K50" s="264"/>
      <c r="L50" s="264"/>
      <c r="M50" s="264"/>
      <c r="N50" s="264"/>
      <c r="O50" s="264"/>
      <c r="P50" s="264"/>
      <c r="Q50" s="264"/>
    </row>
    <row r="51" spans="9:17">
      <c r="I51" s="264"/>
      <c r="J51" s="264"/>
      <c r="K51" s="264"/>
      <c r="L51" s="264"/>
      <c r="M51" s="264"/>
      <c r="N51" s="264"/>
      <c r="O51" s="264"/>
      <c r="P51" s="264"/>
      <c r="Q51" s="264"/>
    </row>
    <row r="52" spans="9:17">
      <c r="I52" s="264"/>
      <c r="J52" s="264"/>
      <c r="K52" s="264"/>
      <c r="L52" s="264"/>
      <c r="M52" s="264"/>
      <c r="N52" s="264"/>
      <c r="O52" s="264"/>
      <c r="P52" s="264"/>
      <c r="Q52" s="264"/>
    </row>
    <row r="53" spans="9:17">
      <c r="I53" s="264"/>
      <c r="J53" s="264"/>
      <c r="K53" s="264"/>
      <c r="L53" s="264"/>
      <c r="M53" s="264"/>
      <c r="N53" s="264"/>
      <c r="O53" s="264"/>
      <c r="P53" s="264"/>
      <c r="Q53" s="264"/>
    </row>
    <row r="54" spans="9:17">
      <c r="I54" s="264"/>
      <c r="J54" s="264"/>
      <c r="K54" s="264"/>
      <c r="L54" s="264"/>
      <c r="M54" s="264"/>
      <c r="N54" s="264"/>
      <c r="O54" s="264"/>
      <c r="P54" s="264"/>
      <c r="Q54" s="264"/>
    </row>
    <row r="55" spans="9:17">
      <c r="I55" s="264"/>
      <c r="J55" s="264"/>
      <c r="K55" s="264"/>
      <c r="L55" s="264"/>
      <c r="M55" s="264"/>
      <c r="N55" s="264"/>
      <c r="O55" s="264"/>
      <c r="P55" s="264"/>
      <c r="Q55" s="264"/>
    </row>
    <row r="56" spans="9:17">
      <c r="I56" s="264"/>
      <c r="J56" s="264"/>
      <c r="K56" s="264"/>
      <c r="L56" s="264"/>
      <c r="M56" s="264"/>
      <c r="N56" s="264"/>
      <c r="O56" s="264"/>
      <c r="P56" s="264"/>
      <c r="Q56" s="264"/>
    </row>
    <row r="57" spans="9:17">
      <c r="I57" s="264"/>
      <c r="J57" s="264"/>
      <c r="K57" s="264"/>
      <c r="L57" s="264"/>
      <c r="M57" s="264"/>
      <c r="N57" s="264"/>
      <c r="O57" s="264"/>
      <c r="P57" s="264"/>
      <c r="Q57" s="264"/>
    </row>
    <row r="58" spans="9:17">
      <c r="I58" s="264"/>
      <c r="J58" s="264"/>
      <c r="K58" s="264"/>
      <c r="L58" s="264"/>
      <c r="M58" s="264"/>
      <c r="N58" s="264"/>
      <c r="O58" s="264"/>
      <c r="P58" s="264"/>
      <c r="Q58" s="264"/>
    </row>
    <row r="59" spans="9:17">
      <c r="I59" s="264"/>
      <c r="J59" s="264"/>
      <c r="K59" s="264"/>
      <c r="L59" s="264"/>
      <c r="M59" s="264"/>
      <c r="N59" s="264"/>
      <c r="O59" s="264"/>
      <c r="P59" s="264"/>
      <c r="Q59" s="264"/>
    </row>
    <row r="60" spans="9:17">
      <c r="I60" s="264"/>
      <c r="J60" s="264"/>
      <c r="K60" s="264"/>
      <c r="L60" s="264"/>
      <c r="M60" s="264"/>
      <c r="N60" s="264"/>
      <c r="O60" s="264"/>
      <c r="P60" s="264"/>
      <c r="Q60" s="264"/>
    </row>
    <row r="61" spans="9:17">
      <c r="I61" s="264"/>
      <c r="J61" s="264"/>
      <c r="K61" s="264"/>
      <c r="L61" s="264"/>
      <c r="M61" s="264"/>
      <c r="N61" s="264"/>
      <c r="O61" s="264"/>
      <c r="P61" s="264"/>
      <c r="Q61" s="264"/>
    </row>
    <row r="62" spans="9:17">
      <c r="I62" s="264"/>
      <c r="J62" s="264"/>
      <c r="K62" s="264"/>
      <c r="L62" s="264"/>
      <c r="M62" s="264"/>
      <c r="N62" s="264"/>
      <c r="O62" s="264"/>
      <c r="P62" s="264"/>
      <c r="Q62" s="264"/>
    </row>
    <row r="63" spans="9:17">
      <c r="I63" s="264"/>
      <c r="J63" s="264"/>
      <c r="K63" s="264"/>
      <c r="L63" s="264"/>
      <c r="M63" s="264"/>
      <c r="N63" s="264"/>
      <c r="O63" s="264"/>
      <c r="P63" s="264"/>
      <c r="Q63" s="264"/>
    </row>
    <row r="64" spans="9:17">
      <c r="I64" s="264"/>
      <c r="J64" s="264"/>
      <c r="K64" s="264"/>
      <c r="L64" s="264"/>
      <c r="M64" s="264"/>
      <c r="N64" s="264"/>
      <c r="O64" s="264"/>
      <c r="P64" s="264"/>
      <c r="Q64" s="264"/>
    </row>
    <row r="65" spans="9:17">
      <c r="I65" s="264"/>
      <c r="J65" s="264"/>
      <c r="K65" s="264"/>
      <c r="L65" s="264"/>
      <c r="M65" s="264"/>
      <c r="N65" s="264"/>
      <c r="O65" s="264"/>
      <c r="P65" s="264"/>
      <c r="Q65" s="264"/>
    </row>
    <row r="66" spans="9:17">
      <c r="I66" s="264"/>
      <c r="J66" s="264"/>
      <c r="K66" s="264"/>
      <c r="L66" s="264"/>
      <c r="M66" s="264"/>
      <c r="N66" s="264"/>
      <c r="O66" s="264"/>
      <c r="P66" s="264"/>
      <c r="Q66" s="264"/>
    </row>
    <row r="67" spans="9:17">
      <c r="I67" s="264"/>
      <c r="J67" s="264"/>
      <c r="K67" s="264"/>
      <c r="L67" s="264"/>
      <c r="M67" s="264"/>
      <c r="N67" s="264"/>
      <c r="O67" s="264"/>
      <c r="P67" s="264"/>
      <c r="Q67" s="264"/>
    </row>
    <row r="68" spans="9:17">
      <c r="I68" s="264"/>
      <c r="J68" s="264"/>
      <c r="K68" s="264"/>
      <c r="L68" s="264"/>
      <c r="M68" s="264"/>
      <c r="N68" s="264"/>
      <c r="O68" s="264"/>
      <c r="P68" s="264"/>
      <c r="Q68" s="264"/>
    </row>
    <row r="69" spans="9:17">
      <c r="I69" s="264"/>
      <c r="J69" s="264"/>
      <c r="K69" s="264"/>
      <c r="L69" s="264"/>
      <c r="M69" s="264"/>
      <c r="N69" s="264"/>
      <c r="O69" s="264"/>
      <c r="P69" s="264"/>
      <c r="Q69" s="264"/>
    </row>
    <row r="70" spans="9:17">
      <c r="I70" s="264"/>
      <c r="J70" s="264"/>
      <c r="K70" s="264"/>
      <c r="L70" s="264"/>
      <c r="M70" s="264"/>
      <c r="N70" s="264"/>
      <c r="O70" s="264"/>
      <c r="P70" s="264"/>
      <c r="Q70" s="264"/>
    </row>
    <row r="71" spans="9:17">
      <c r="I71" s="34"/>
      <c r="J71" s="34"/>
      <c r="K71" s="34"/>
      <c r="L71" s="34"/>
      <c r="M71" s="34"/>
      <c r="N71" s="34"/>
      <c r="O71" s="34"/>
      <c r="P71" s="34"/>
      <c r="Q71" s="34"/>
    </row>
    <row r="72" spans="9:17">
      <c r="I72" s="34"/>
      <c r="J72" s="34"/>
      <c r="K72" s="34"/>
      <c r="L72" s="34"/>
      <c r="M72" s="34"/>
      <c r="N72" s="34"/>
      <c r="O72" s="34"/>
      <c r="P72" s="34"/>
      <c r="Q72" s="34"/>
    </row>
    <row r="73" spans="9:17">
      <c r="I73" s="34"/>
      <c r="J73" s="34"/>
      <c r="K73" s="34"/>
      <c r="L73" s="34"/>
      <c r="M73" s="34"/>
      <c r="N73" s="34"/>
      <c r="O73" s="34"/>
      <c r="P73" s="34"/>
      <c r="Q73" s="34"/>
    </row>
    <row r="74" spans="9:17">
      <c r="I74" s="34"/>
      <c r="J74" s="34"/>
      <c r="K74" s="34"/>
      <c r="L74" s="34"/>
      <c r="M74" s="34"/>
      <c r="N74" s="34"/>
      <c r="O74" s="34"/>
      <c r="P74" s="34"/>
      <c r="Q74" s="34"/>
    </row>
    <row r="75" spans="9:17">
      <c r="I75" s="34"/>
      <c r="J75" s="34"/>
      <c r="K75" s="34"/>
      <c r="L75" s="34"/>
      <c r="M75" s="34"/>
      <c r="N75" s="34"/>
      <c r="O75" s="34"/>
      <c r="P75" s="34"/>
      <c r="Q75" s="34"/>
    </row>
    <row r="76" spans="9:17">
      <c r="I76" s="34"/>
      <c r="J76" s="34"/>
      <c r="K76" s="34"/>
      <c r="L76" s="34"/>
      <c r="M76" s="34"/>
      <c r="N76" s="34"/>
      <c r="O76" s="34"/>
      <c r="P76" s="34"/>
      <c r="Q76" s="34"/>
    </row>
    <row r="77" spans="9:17">
      <c r="I77" s="34"/>
      <c r="J77" s="34"/>
      <c r="K77" s="34"/>
      <c r="L77" s="34"/>
      <c r="M77" s="34"/>
      <c r="N77" s="34"/>
      <c r="O77" s="34"/>
      <c r="P77" s="34"/>
      <c r="Q77" s="34"/>
    </row>
    <row r="78" spans="9:17">
      <c r="I78" s="34"/>
      <c r="J78" s="34"/>
      <c r="K78" s="34"/>
      <c r="L78" s="34"/>
      <c r="M78" s="34"/>
      <c r="N78" s="34"/>
      <c r="O78" s="34"/>
      <c r="P78" s="34"/>
      <c r="Q78" s="34"/>
    </row>
  </sheetData>
  <mergeCells count="7">
    <mergeCell ref="N6:S6"/>
    <mergeCell ref="B6:B7"/>
    <mergeCell ref="A37:E37"/>
    <mergeCell ref="A6:A7"/>
    <mergeCell ref="C6:H6"/>
    <mergeCell ref="I6:M6"/>
    <mergeCell ref="A32:M32"/>
  </mergeCells>
  <conditionalFormatting sqref="B40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hyperlinks>
    <hyperlink ref="H4" location="Contenido!A1" display="Contenido"/>
  </hyperlinks>
  <printOptions horizontalCentered="1"/>
  <pageMargins left="0.70866141732283472" right="0.70866141732283472" top="0.98425196850393704" bottom="0.98425196850393704" header="0" footer="0"/>
  <pageSetup paperSize="5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6"/>
  <sheetViews>
    <sheetView showGridLines="0" zoomScaleNormal="100" workbookViewId="0"/>
  </sheetViews>
  <sheetFormatPr baseColWidth="10" defaultRowHeight="12.75"/>
  <cols>
    <col min="1" max="1" width="37.42578125" style="24" customWidth="1"/>
    <col min="2" max="49" width="11.42578125" style="24"/>
  </cols>
  <sheetData>
    <row r="2" spans="2:10" ht="13.5" customHeight="1">
      <c r="J2" s="98" t="s">
        <v>85</v>
      </c>
    </row>
    <row r="3" spans="2:10" ht="15" customHeight="1"/>
    <row r="4" spans="2:10" ht="20.25" customHeight="1"/>
    <row r="5" spans="2:10" ht="15" customHeight="1"/>
    <row r="6" spans="2:10" ht="15" customHeight="1"/>
    <row r="7" spans="2:10" ht="15" customHeight="1"/>
    <row r="8" spans="2:10" ht="15" customHeight="1"/>
    <row r="9" spans="2:10" ht="15" customHeight="1">
      <c r="B9" s="94"/>
      <c r="C9" s="94"/>
      <c r="D9" s="94"/>
      <c r="E9" s="94"/>
      <c r="F9" s="94"/>
      <c r="G9" s="94"/>
      <c r="I9" s="95"/>
    </row>
    <row r="10" spans="2:10">
      <c r="C10" s="96"/>
      <c r="D10" s="96"/>
      <c r="E10" s="96"/>
      <c r="F10" s="96"/>
      <c r="G10" s="96"/>
    </row>
    <row r="11" spans="2:10">
      <c r="B11" s="97"/>
      <c r="C11" s="96"/>
      <c r="D11" s="96"/>
      <c r="E11" s="96"/>
      <c r="F11" s="96"/>
      <c r="G11" s="96"/>
    </row>
    <row r="12" spans="2:10">
      <c r="D12" s="96"/>
      <c r="E12" s="96"/>
      <c r="F12" s="96"/>
      <c r="G12" s="96"/>
    </row>
    <row r="13" spans="2:10">
      <c r="B13" s="95"/>
      <c r="C13" s="95"/>
      <c r="D13" s="95"/>
      <c r="E13" s="95"/>
      <c r="F13" s="95"/>
      <c r="G13" s="95"/>
    </row>
    <row r="52" spans="1:7" ht="13.5" thickBot="1"/>
    <row r="53" spans="1:7" ht="13.5" thickBot="1">
      <c r="A53" s="87"/>
      <c r="B53" s="88">
        <v>2018</v>
      </c>
      <c r="C53" s="88">
        <v>2019</v>
      </c>
      <c r="D53" s="88">
        <v>2020</v>
      </c>
      <c r="E53" s="88">
        <v>2021</v>
      </c>
      <c r="F53" s="88">
        <v>2022</v>
      </c>
      <c r="G53" s="88" t="s">
        <v>76</v>
      </c>
    </row>
    <row r="54" spans="1:7">
      <c r="A54" s="89" t="s">
        <v>95</v>
      </c>
      <c r="B54" s="90">
        <f>'Cuadro 4'!N34</f>
        <v>96.584339770753644</v>
      </c>
      <c r="C54" s="90">
        <f>'Cuadro 4'!O34</f>
        <v>96.738705804249818</v>
      </c>
      <c r="D54" s="90">
        <f>'Cuadro 4'!P34</f>
        <v>97.414293979728185</v>
      </c>
      <c r="E54" s="90">
        <f>'Cuadro 4'!Q34</f>
        <v>97.299642623992881</v>
      </c>
      <c r="F54" s="90">
        <f>'Cuadro 4'!R34</f>
        <v>97.164355522089409</v>
      </c>
      <c r="G54" s="90">
        <f>'Cuadro 4'!S34</f>
        <v>97.214250622308228</v>
      </c>
    </row>
    <row r="55" spans="1:7">
      <c r="A55" s="91" t="s">
        <v>96</v>
      </c>
      <c r="B55" s="92">
        <f>'Cuadro 4'!N35</f>
        <v>3.4156602292463618</v>
      </c>
      <c r="C55" s="92">
        <f>'Cuadro 4'!O35</f>
        <v>3.2612941957501813</v>
      </c>
      <c r="D55" s="92">
        <f>'Cuadro 4'!P35</f>
        <v>2.5547675466440771</v>
      </c>
      <c r="E55" s="92">
        <f>'Cuadro 4'!Q35</f>
        <v>2.6723430308340768</v>
      </c>
      <c r="F55" s="92">
        <f>'Cuadro 4'!R35</f>
        <v>2.8074372173181517</v>
      </c>
      <c r="G55" s="92">
        <f>'Cuadro 4'!S35</f>
        <v>2.7580832424834627</v>
      </c>
    </row>
    <row r="56" spans="1:7">
      <c r="A56" s="93"/>
      <c r="B56" s="93"/>
      <c r="C56" s="93"/>
      <c r="D56" s="93"/>
      <c r="E56" s="93"/>
      <c r="F56" s="93"/>
      <c r="G56" s="93"/>
    </row>
  </sheetData>
  <hyperlinks>
    <hyperlink ref="J2" location="Contenido!A1" display="Contenido"/>
  </hyperlinks>
  <pageMargins left="0.7" right="0.7" top="0.75" bottom="0.75" header="0.3" footer="0.3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9"/>
  <sheetViews>
    <sheetView showGridLines="0" workbookViewId="0"/>
  </sheetViews>
  <sheetFormatPr baseColWidth="10" defaultRowHeight="12.75"/>
  <sheetData>
    <row r="1" spans="1:10">
      <c r="A1" s="178" t="s">
        <v>110</v>
      </c>
      <c r="B1" s="179" t="s">
        <v>111</v>
      </c>
      <c r="C1" s="179" t="s">
        <v>112</v>
      </c>
      <c r="D1" s="179" t="s">
        <v>113</v>
      </c>
      <c r="E1" s="179" t="s">
        <v>114</v>
      </c>
      <c r="F1" s="180" t="s">
        <v>115</v>
      </c>
      <c r="G1" s="179" t="s">
        <v>116</v>
      </c>
      <c r="H1" s="179" t="s">
        <v>143</v>
      </c>
      <c r="J1" s="98" t="s">
        <v>85</v>
      </c>
    </row>
    <row r="2" spans="1:10">
      <c r="A2">
        <v>2018</v>
      </c>
      <c r="B2" t="s">
        <v>117</v>
      </c>
      <c r="C2" s="174" t="s">
        <v>118</v>
      </c>
      <c r="D2" s="175" t="s">
        <v>9</v>
      </c>
      <c r="E2" s="174" t="s">
        <v>118</v>
      </c>
      <c r="F2" s="176">
        <v>1646.6831965358538</v>
      </c>
      <c r="G2" t="s">
        <v>1</v>
      </c>
      <c r="H2" t="s">
        <v>11</v>
      </c>
    </row>
    <row r="3" spans="1:10">
      <c r="A3">
        <v>2018</v>
      </c>
      <c r="B3" t="s">
        <v>117</v>
      </c>
      <c r="C3" s="174" t="s">
        <v>118</v>
      </c>
      <c r="D3" s="175" t="s">
        <v>3</v>
      </c>
      <c r="E3" s="174" t="s">
        <v>118</v>
      </c>
      <c r="F3" s="176">
        <v>848.58902994086168</v>
      </c>
      <c r="G3" t="s">
        <v>1</v>
      </c>
      <c r="H3" t="s">
        <v>11</v>
      </c>
    </row>
    <row r="4" spans="1:10">
      <c r="A4">
        <v>2018</v>
      </c>
      <c r="B4" t="s">
        <v>117</v>
      </c>
      <c r="C4" s="174" t="s">
        <v>118</v>
      </c>
      <c r="D4" s="175" t="s">
        <v>1</v>
      </c>
      <c r="E4" s="174" t="s">
        <v>118</v>
      </c>
      <c r="F4" s="176">
        <v>3868.1527893538077</v>
      </c>
      <c r="G4" t="s">
        <v>1</v>
      </c>
      <c r="H4" t="s">
        <v>14</v>
      </c>
    </row>
    <row r="5" spans="1:10">
      <c r="A5">
        <v>2018</v>
      </c>
      <c r="B5" t="s">
        <v>117</v>
      </c>
      <c r="C5" s="174" t="s">
        <v>118</v>
      </c>
      <c r="D5" s="175" t="s">
        <v>0</v>
      </c>
      <c r="E5" s="174" t="s">
        <v>118</v>
      </c>
      <c r="F5" s="176">
        <v>1222.9358262750195</v>
      </c>
      <c r="G5" t="s">
        <v>1</v>
      </c>
      <c r="H5" t="s">
        <v>14</v>
      </c>
    </row>
    <row r="6" spans="1:10">
      <c r="A6">
        <v>2018</v>
      </c>
      <c r="B6" t="s">
        <v>117</v>
      </c>
      <c r="C6" s="174" t="s">
        <v>118</v>
      </c>
      <c r="D6" s="175" t="s">
        <v>4</v>
      </c>
      <c r="E6" s="174" t="s">
        <v>118</v>
      </c>
      <c r="F6" s="176">
        <v>175.06466518158766</v>
      </c>
      <c r="G6" t="s">
        <v>1</v>
      </c>
      <c r="H6" t="s">
        <v>14</v>
      </c>
    </row>
    <row r="7" spans="1:10">
      <c r="A7">
        <v>2018</v>
      </c>
      <c r="B7" t="s">
        <v>117</v>
      </c>
      <c r="C7" s="174" t="s">
        <v>118</v>
      </c>
      <c r="D7" s="175" t="s">
        <v>2</v>
      </c>
      <c r="E7" s="174" t="s">
        <v>118</v>
      </c>
      <c r="F7" s="176">
        <v>12007.030933407012</v>
      </c>
      <c r="G7" t="s">
        <v>1</v>
      </c>
      <c r="H7" t="s">
        <v>14</v>
      </c>
    </row>
    <row r="8" spans="1:10">
      <c r="A8">
        <v>2018</v>
      </c>
      <c r="B8" t="s">
        <v>117</v>
      </c>
      <c r="C8" s="174" t="s">
        <v>118</v>
      </c>
      <c r="D8" s="175" t="s">
        <v>6</v>
      </c>
      <c r="E8" s="174" t="s">
        <v>118</v>
      </c>
      <c r="F8" s="176">
        <v>12336.748211076039</v>
      </c>
      <c r="G8" t="s">
        <v>1</v>
      </c>
      <c r="H8" t="s">
        <v>15</v>
      </c>
    </row>
    <row r="9" spans="1:10">
      <c r="A9">
        <v>2018</v>
      </c>
      <c r="B9" t="s">
        <v>117</v>
      </c>
      <c r="C9" s="174" t="s">
        <v>118</v>
      </c>
      <c r="D9" s="175" t="s">
        <v>10</v>
      </c>
      <c r="E9" s="174" t="s">
        <v>118</v>
      </c>
      <c r="F9" s="176">
        <v>6886.9803996026058</v>
      </c>
      <c r="G9" t="s">
        <v>1</v>
      </c>
      <c r="H9" t="s">
        <v>15</v>
      </c>
    </row>
    <row r="10" spans="1:10">
      <c r="A10">
        <v>2018</v>
      </c>
      <c r="B10" t="s">
        <v>117</v>
      </c>
      <c r="C10" s="174" t="s">
        <v>118</v>
      </c>
      <c r="D10" s="175" t="s">
        <v>11</v>
      </c>
      <c r="E10" s="174" t="s">
        <v>118</v>
      </c>
      <c r="F10" s="176">
        <v>2001.8111444924552</v>
      </c>
      <c r="G10" t="s">
        <v>1</v>
      </c>
      <c r="H10" t="s">
        <v>15</v>
      </c>
    </row>
    <row r="11" spans="1:10">
      <c r="A11">
        <v>2018</v>
      </c>
      <c r="B11" t="s">
        <v>117</v>
      </c>
      <c r="C11" s="174" t="s">
        <v>118</v>
      </c>
      <c r="D11" s="175" t="s">
        <v>12</v>
      </c>
      <c r="E11" s="174" t="s">
        <v>118</v>
      </c>
      <c r="F11" s="176">
        <v>1592.311115112308</v>
      </c>
      <c r="G11" t="s">
        <v>1</v>
      </c>
      <c r="H11" t="s">
        <v>15</v>
      </c>
    </row>
    <row r="12" spans="1:10">
      <c r="A12">
        <v>2018</v>
      </c>
      <c r="B12" t="s">
        <v>117</v>
      </c>
      <c r="C12" s="174" t="s">
        <v>118</v>
      </c>
      <c r="D12" s="175" t="s">
        <v>5</v>
      </c>
      <c r="E12" s="174" t="s">
        <v>118</v>
      </c>
      <c r="F12" s="176">
        <v>4125.5827261491886</v>
      </c>
      <c r="G12" t="s">
        <v>1</v>
      </c>
      <c r="H12" t="s">
        <v>15</v>
      </c>
    </row>
    <row r="13" spans="1:10">
      <c r="A13">
        <v>2018</v>
      </c>
      <c r="B13" t="s">
        <v>117</v>
      </c>
      <c r="C13" s="174" t="s">
        <v>118</v>
      </c>
      <c r="D13" s="175" t="s">
        <v>44</v>
      </c>
      <c r="E13" s="174" t="s">
        <v>118</v>
      </c>
      <c r="F13" s="176">
        <v>1302.8153949415798</v>
      </c>
      <c r="G13" t="s">
        <v>1</v>
      </c>
      <c r="H13" t="s">
        <v>15</v>
      </c>
    </row>
    <row r="14" spans="1:10">
      <c r="A14">
        <v>2018</v>
      </c>
      <c r="B14" t="s">
        <v>117</v>
      </c>
      <c r="C14" s="174" t="s">
        <v>118</v>
      </c>
      <c r="D14" s="218" t="s">
        <v>119</v>
      </c>
      <c r="E14" s="174" t="s">
        <v>118</v>
      </c>
      <c r="F14" s="176">
        <v>2159.0590974755455</v>
      </c>
      <c r="G14" t="s">
        <v>1</v>
      </c>
      <c r="H14" t="s">
        <v>15</v>
      </c>
    </row>
    <row r="15" spans="1:10">
      <c r="A15">
        <v>2018</v>
      </c>
      <c r="B15" t="s">
        <v>117</v>
      </c>
      <c r="C15" s="174" t="s">
        <v>118</v>
      </c>
      <c r="D15" s="175" t="s">
        <v>13</v>
      </c>
      <c r="E15" s="174" t="s">
        <v>118</v>
      </c>
      <c r="F15" s="176">
        <v>1256.5817831507036</v>
      </c>
      <c r="G15" t="s">
        <v>1</v>
      </c>
      <c r="H15" t="s">
        <v>15</v>
      </c>
    </row>
    <row r="16" spans="1:10">
      <c r="A16">
        <v>2018</v>
      </c>
      <c r="B16" t="s">
        <v>117</v>
      </c>
      <c r="C16" s="174" t="s">
        <v>118</v>
      </c>
      <c r="D16" s="175" t="s">
        <v>8</v>
      </c>
      <c r="E16" s="174" t="s">
        <v>118</v>
      </c>
      <c r="F16" s="176">
        <v>651.84146966235187</v>
      </c>
      <c r="G16" t="s">
        <v>1</v>
      </c>
      <c r="H16" t="s">
        <v>15</v>
      </c>
    </row>
    <row r="17" spans="1:8">
      <c r="A17">
        <v>2018</v>
      </c>
      <c r="B17" t="s">
        <v>117</v>
      </c>
      <c r="C17" s="174" t="s">
        <v>118</v>
      </c>
      <c r="D17" s="175" t="s">
        <v>47</v>
      </c>
      <c r="E17" s="174" t="s">
        <v>118</v>
      </c>
      <c r="F17" s="176">
        <v>621.61517875685774</v>
      </c>
      <c r="G17" t="s">
        <v>1</v>
      </c>
      <c r="H17" t="s">
        <v>15</v>
      </c>
    </row>
    <row r="18" spans="1:8">
      <c r="A18">
        <v>2018</v>
      </c>
      <c r="B18" t="s">
        <v>117</v>
      </c>
      <c r="C18" s="174" t="s">
        <v>118</v>
      </c>
      <c r="D18" s="175" t="s">
        <v>49</v>
      </c>
      <c r="E18" s="174" t="s">
        <v>118</v>
      </c>
      <c r="F18" s="176">
        <v>457.02449140281635</v>
      </c>
      <c r="G18" t="s">
        <v>1</v>
      </c>
      <c r="H18" t="s">
        <v>15</v>
      </c>
    </row>
    <row r="19" spans="1:8">
      <c r="A19">
        <v>2018</v>
      </c>
      <c r="B19" t="s">
        <v>117</v>
      </c>
      <c r="C19" s="174" t="s">
        <v>118</v>
      </c>
      <c r="D19" s="175" t="s">
        <v>51</v>
      </c>
      <c r="E19" s="174" t="s">
        <v>118</v>
      </c>
      <c r="F19" s="176">
        <v>437.81687025806156</v>
      </c>
      <c r="G19" t="s">
        <v>1</v>
      </c>
      <c r="H19" t="s">
        <v>15</v>
      </c>
    </row>
    <row r="20" spans="1:8">
      <c r="A20">
        <v>2018</v>
      </c>
      <c r="B20" t="s">
        <v>120</v>
      </c>
      <c r="C20" s="174" t="s">
        <v>118</v>
      </c>
      <c r="D20" s="175" t="s">
        <v>2</v>
      </c>
      <c r="E20" s="174" t="s">
        <v>118</v>
      </c>
      <c r="F20" s="176">
        <v>917.14252856971109</v>
      </c>
      <c r="G20" t="s">
        <v>1</v>
      </c>
      <c r="H20" t="s">
        <v>14</v>
      </c>
    </row>
    <row r="21" spans="1:8">
      <c r="A21">
        <v>2018</v>
      </c>
      <c r="B21" t="s">
        <v>120</v>
      </c>
      <c r="C21" s="174" t="s">
        <v>118</v>
      </c>
      <c r="D21" s="175" t="s">
        <v>44</v>
      </c>
      <c r="E21" s="174" t="s">
        <v>118</v>
      </c>
      <c r="F21" s="176">
        <v>4521.2683719200613</v>
      </c>
      <c r="G21" t="s">
        <v>1</v>
      </c>
      <c r="H21" t="s">
        <v>15</v>
      </c>
    </row>
    <row r="22" spans="1:8">
      <c r="A22">
        <v>2018</v>
      </c>
      <c r="B22" t="s">
        <v>120</v>
      </c>
      <c r="C22" s="174" t="s">
        <v>118</v>
      </c>
      <c r="D22" s="175" t="s">
        <v>53</v>
      </c>
      <c r="E22" s="174" t="s">
        <v>118</v>
      </c>
      <c r="F22" s="176">
        <v>303.235387</v>
      </c>
      <c r="G22" t="s">
        <v>1</v>
      </c>
      <c r="H22" t="s">
        <v>15</v>
      </c>
    </row>
    <row r="23" spans="1:8">
      <c r="A23">
        <v>2018</v>
      </c>
      <c r="B23" t="s">
        <v>121</v>
      </c>
      <c r="C23" s="174" t="s">
        <v>118</v>
      </c>
      <c r="D23" s="175" t="s">
        <v>4</v>
      </c>
      <c r="E23" s="174" t="s">
        <v>118</v>
      </c>
      <c r="F23" s="176">
        <v>29.457911490000001</v>
      </c>
      <c r="G23" t="s">
        <v>1</v>
      </c>
      <c r="H23" t="s">
        <v>15</v>
      </c>
    </row>
    <row r="24" spans="1:8">
      <c r="A24">
        <v>2018</v>
      </c>
      <c r="B24" t="s">
        <v>121</v>
      </c>
      <c r="C24" s="174" t="s">
        <v>118</v>
      </c>
      <c r="D24" s="175" t="s">
        <v>12</v>
      </c>
      <c r="E24" s="174" t="s">
        <v>118</v>
      </c>
      <c r="F24" s="176">
        <v>5.8284839999999996</v>
      </c>
      <c r="G24" t="s">
        <v>1</v>
      </c>
      <c r="H24" t="s">
        <v>15</v>
      </c>
    </row>
    <row r="25" spans="1:8">
      <c r="A25">
        <v>2018</v>
      </c>
      <c r="B25" t="s">
        <v>121</v>
      </c>
      <c r="C25" s="174" t="s">
        <v>118</v>
      </c>
      <c r="D25" s="175" t="s">
        <v>119</v>
      </c>
      <c r="E25" s="174" t="s">
        <v>118</v>
      </c>
      <c r="F25" s="176">
        <v>14.885</v>
      </c>
      <c r="G25" t="s">
        <v>1</v>
      </c>
      <c r="H25" t="s">
        <v>15</v>
      </c>
    </row>
    <row r="26" spans="1:8">
      <c r="A26">
        <v>2018</v>
      </c>
      <c r="B26" t="s">
        <v>121</v>
      </c>
      <c r="C26" s="174" t="s">
        <v>118</v>
      </c>
      <c r="D26" s="175" t="s">
        <v>13</v>
      </c>
      <c r="E26" s="174" t="s">
        <v>118</v>
      </c>
      <c r="F26" s="176">
        <v>0</v>
      </c>
      <c r="G26" t="s">
        <v>1</v>
      </c>
      <c r="H26" t="s">
        <v>15</v>
      </c>
    </row>
    <row r="27" spans="1:8">
      <c r="A27">
        <v>2018</v>
      </c>
      <c r="B27" t="s">
        <v>121</v>
      </c>
      <c r="C27" s="174" t="s">
        <v>118</v>
      </c>
      <c r="D27" s="175" t="s">
        <v>122</v>
      </c>
      <c r="E27" s="174" t="s">
        <v>118</v>
      </c>
      <c r="F27" s="176">
        <v>2777.72954626</v>
      </c>
      <c r="G27" t="s">
        <v>1</v>
      </c>
      <c r="H27" t="s">
        <v>15</v>
      </c>
    </row>
    <row r="28" spans="1:8">
      <c r="A28">
        <v>2018</v>
      </c>
      <c r="B28" t="s">
        <v>121</v>
      </c>
      <c r="C28" s="174" t="s">
        <v>118</v>
      </c>
      <c r="D28" s="175" t="s">
        <v>8</v>
      </c>
      <c r="E28" s="174" t="s">
        <v>118</v>
      </c>
      <c r="F28" s="176">
        <v>1469.2133577822001</v>
      </c>
      <c r="G28" t="s">
        <v>1</v>
      </c>
      <c r="H28" t="s">
        <v>15</v>
      </c>
    </row>
    <row r="29" spans="1:8">
      <c r="A29">
        <v>2018</v>
      </c>
      <c r="B29" t="s">
        <v>121</v>
      </c>
      <c r="C29" s="174" t="s">
        <v>118</v>
      </c>
      <c r="D29" s="175" t="s">
        <v>47</v>
      </c>
      <c r="E29" s="174" t="s">
        <v>118</v>
      </c>
      <c r="F29" s="176">
        <v>1310.6960264938236</v>
      </c>
      <c r="G29" t="s">
        <v>1</v>
      </c>
      <c r="H29" t="s">
        <v>15</v>
      </c>
    </row>
    <row r="30" spans="1:8">
      <c r="A30">
        <v>2018</v>
      </c>
      <c r="B30" t="s">
        <v>121</v>
      </c>
      <c r="C30" s="174" t="s">
        <v>118</v>
      </c>
      <c r="D30" s="175" t="s">
        <v>49</v>
      </c>
      <c r="E30" s="174" t="s">
        <v>118</v>
      </c>
      <c r="F30" s="176">
        <v>7.0789260000000009</v>
      </c>
      <c r="G30" t="s">
        <v>1</v>
      </c>
      <c r="H30" t="s">
        <v>15</v>
      </c>
    </row>
    <row r="31" spans="1:8">
      <c r="A31">
        <v>2018</v>
      </c>
      <c r="B31" t="s">
        <v>121</v>
      </c>
      <c r="C31" s="174" t="s">
        <v>118</v>
      </c>
      <c r="D31" s="175" t="s">
        <v>51</v>
      </c>
      <c r="E31" s="174" t="s">
        <v>118</v>
      </c>
      <c r="F31" s="176">
        <v>61.989385088300018</v>
      </c>
      <c r="G31" t="s">
        <v>1</v>
      </c>
      <c r="H31" t="s">
        <v>15</v>
      </c>
    </row>
    <row r="32" spans="1:8">
      <c r="A32">
        <v>2018</v>
      </c>
      <c r="B32" t="s">
        <v>123</v>
      </c>
      <c r="C32" s="174" t="s">
        <v>118</v>
      </c>
      <c r="D32" s="174" t="s">
        <v>118</v>
      </c>
      <c r="E32" s="174" t="s">
        <v>118</v>
      </c>
      <c r="F32" s="176">
        <v>65017.169247378741</v>
      </c>
      <c r="G32" t="s">
        <v>1</v>
      </c>
      <c r="H32" t="s">
        <v>118</v>
      </c>
    </row>
    <row r="33" spans="1:8">
      <c r="A33">
        <v>2018</v>
      </c>
      <c r="B33" t="s">
        <v>124</v>
      </c>
      <c r="C33" s="174" t="s">
        <v>118</v>
      </c>
      <c r="D33" s="174" t="s">
        <v>118</v>
      </c>
      <c r="E33" s="174" t="s">
        <v>118</v>
      </c>
      <c r="F33" s="176">
        <v>2299.3019338700014</v>
      </c>
      <c r="G33" t="s">
        <v>1</v>
      </c>
      <c r="H33" t="s">
        <v>118</v>
      </c>
    </row>
    <row r="34" spans="1:8">
      <c r="A34">
        <v>2018</v>
      </c>
      <c r="B34" t="s">
        <v>125</v>
      </c>
      <c r="C34" s="174" t="s">
        <v>118</v>
      </c>
      <c r="D34" s="174" t="s">
        <v>118</v>
      </c>
      <c r="E34" s="174" t="s">
        <v>118</v>
      </c>
      <c r="F34" s="176">
        <v>67316.471181248737</v>
      </c>
      <c r="G34" t="s">
        <v>1</v>
      </c>
      <c r="H34" t="s">
        <v>118</v>
      </c>
    </row>
    <row r="35" spans="1:8">
      <c r="A35">
        <v>2019</v>
      </c>
      <c r="B35" t="s">
        <v>117</v>
      </c>
      <c r="C35" s="174" t="s">
        <v>118</v>
      </c>
      <c r="D35" s="175" t="s">
        <v>9</v>
      </c>
      <c r="E35" s="174" t="s">
        <v>118</v>
      </c>
      <c r="F35" s="176">
        <v>1713.1305941234662</v>
      </c>
      <c r="G35" t="s">
        <v>1</v>
      </c>
      <c r="H35" t="s">
        <v>11</v>
      </c>
    </row>
    <row r="36" spans="1:8">
      <c r="A36">
        <v>2019</v>
      </c>
      <c r="B36" t="s">
        <v>117</v>
      </c>
      <c r="C36" s="174" t="s">
        <v>118</v>
      </c>
      <c r="D36" s="175" t="s">
        <v>3</v>
      </c>
      <c r="E36" s="174" t="s">
        <v>118</v>
      </c>
      <c r="F36" s="176">
        <v>1052.4157904517917</v>
      </c>
      <c r="G36" t="s">
        <v>1</v>
      </c>
      <c r="H36" t="s">
        <v>11</v>
      </c>
    </row>
    <row r="37" spans="1:8">
      <c r="A37">
        <v>2019</v>
      </c>
      <c r="B37" t="s">
        <v>117</v>
      </c>
      <c r="C37" s="174" t="s">
        <v>118</v>
      </c>
      <c r="D37" s="175" t="s">
        <v>1</v>
      </c>
      <c r="E37" s="174" t="s">
        <v>118</v>
      </c>
      <c r="F37" s="176">
        <v>3960.357457525206</v>
      </c>
      <c r="G37" t="s">
        <v>1</v>
      </c>
      <c r="H37" t="s">
        <v>14</v>
      </c>
    </row>
    <row r="38" spans="1:8">
      <c r="A38">
        <v>2019</v>
      </c>
      <c r="B38" t="s">
        <v>117</v>
      </c>
      <c r="C38" s="174" t="s">
        <v>118</v>
      </c>
      <c r="D38" s="175" t="s">
        <v>0</v>
      </c>
      <c r="E38" s="174" t="s">
        <v>118</v>
      </c>
      <c r="F38" s="176">
        <v>1275.2061175348877</v>
      </c>
      <c r="G38" t="s">
        <v>1</v>
      </c>
      <c r="H38" t="s">
        <v>14</v>
      </c>
    </row>
    <row r="39" spans="1:8">
      <c r="A39">
        <v>2019</v>
      </c>
      <c r="B39" t="s">
        <v>117</v>
      </c>
      <c r="C39" s="174" t="s">
        <v>118</v>
      </c>
      <c r="D39" s="175" t="s">
        <v>4</v>
      </c>
      <c r="E39" s="174" t="s">
        <v>118</v>
      </c>
      <c r="F39" s="176">
        <v>165.23797921165473</v>
      </c>
      <c r="G39" t="s">
        <v>1</v>
      </c>
      <c r="H39" t="s">
        <v>14</v>
      </c>
    </row>
    <row r="40" spans="1:8">
      <c r="A40">
        <v>2019</v>
      </c>
      <c r="B40" t="s">
        <v>117</v>
      </c>
      <c r="C40" s="174" t="s">
        <v>118</v>
      </c>
      <c r="D40" s="175" t="s">
        <v>2</v>
      </c>
      <c r="E40" s="174" t="s">
        <v>118</v>
      </c>
      <c r="F40" s="176">
        <v>12391.055701906003</v>
      </c>
      <c r="G40" t="s">
        <v>1</v>
      </c>
      <c r="H40" t="s">
        <v>14</v>
      </c>
    </row>
    <row r="41" spans="1:8">
      <c r="A41">
        <v>2019</v>
      </c>
      <c r="B41" t="s">
        <v>117</v>
      </c>
      <c r="C41" s="174" t="s">
        <v>118</v>
      </c>
      <c r="D41" s="175" t="s">
        <v>6</v>
      </c>
      <c r="E41" s="174" t="s">
        <v>118</v>
      </c>
      <c r="F41" s="176">
        <v>12533.753837189715</v>
      </c>
      <c r="G41" t="s">
        <v>1</v>
      </c>
      <c r="H41" t="s">
        <v>15</v>
      </c>
    </row>
    <row r="42" spans="1:8">
      <c r="A42">
        <v>2019</v>
      </c>
      <c r="B42" t="s">
        <v>117</v>
      </c>
      <c r="C42" s="174" t="s">
        <v>118</v>
      </c>
      <c r="D42" s="175" t="s">
        <v>10</v>
      </c>
      <c r="E42" s="174" t="s">
        <v>118</v>
      </c>
      <c r="F42" s="176">
        <v>7474.9793984481039</v>
      </c>
      <c r="G42" t="s">
        <v>1</v>
      </c>
      <c r="H42" t="s">
        <v>15</v>
      </c>
    </row>
    <row r="43" spans="1:8">
      <c r="A43">
        <v>2019</v>
      </c>
      <c r="B43" t="s">
        <v>117</v>
      </c>
      <c r="C43" s="174" t="s">
        <v>118</v>
      </c>
      <c r="D43" s="175" t="s">
        <v>11</v>
      </c>
      <c r="E43" s="174" t="s">
        <v>118</v>
      </c>
      <c r="F43" s="176">
        <v>1961.6789849953502</v>
      </c>
      <c r="G43" t="s">
        <v>1</v>
      </c>
      <c r="H43" t="s">
        <v>15</v>
      </c>
    </row>
    <row r="44" spans="1:8">
      <c r="A44">
        <v>2019</v>
      </c>
      <c r="B44" t="s">
        <v>117</v>
      </c>
      <c r="C44" s="174" t="s">
        <v>118</v>
      </c>
      <c r="D44" s="175" t="s">
        <v>12</v>
      </c>
      <c r="E44" s="174" t="s">
        <v>118</v>
      </c>
      <c r="F44" s="176">
        <v>1552.8620594413783</v>
      </c>
      <c r="G44" t="s">
        <v>1</v>
      </c>
      <c r="H44" t="s">
        <v>15</v>
      </c>
    </row>
    <row r="45" spans="1:8">
      <c r="A45">
        <v>2019</v>
      </c>
      <c r="B45" t="s">
        <v>117</v>
      </c>
      <c r="C45" s="174" t="s">
        <v>118</v>
      </c>
      <c r="D45" s="175" t="s">
        <v>5</v>
      </c>
      <c r="E45" s="174" t="s">
        <v>118</v>
      </c>
      <c r="F45" s="176">
        <v>4187.7087061962156</v>
      </c>
      <c r="G45" t="s">
        <v>1</v>
      </c>
      <c r="H45" t="s">
        <v>15</v>
      </c>
    </row>
    <row r="46" spans="1:8">
      <c r="A46">
        <v>2019</v>
      </c>
      <c r="B46" t="s">
        <v>117</v>
      </c>
      <c r="C46" s="174" t="s">
        <v>118</v>
      </c>
      <c r="D46" s="175" t="s">
        <v>44</v>
      </c>
      <c r="E46" s="174" t="s">
        <v>118</v>
      </c>
      <c r="F46" s="176">
        <v>1338.2170530299347</v>
      </c>
      <c r="G46" t="s">
        <v>1</v>
      </c>
      <c r="H46" t="s">
        <v>15</v>
      </c>
    </row>
    <row r="47" spans="1:8">
      <c r="A47">
        <v>2019</v>
      </c>
      <c r="B47" t="s">
        <v>117</v>
      </c>
      <c r="C47" s="174" t="s">
        <v>118</v>
      </c>
      <c r="D47" s="175" t="s">
        <v>119</v>
      </c>
      <c r="E47" s="174" t="s">
        <v>118</v>
      </c>
      <c r="F47" s="176">
        <v>2193.4217556674362</v>
      </c>
      <c r="G47" t="s">
        <v>1</v>
      </c>
      <c r="H47" t="s">
        <v>15</v>
      </c>
    </row>
    <row r="48" spans="1:8">
      <c r="A48">
        <v>2019</v>
      </c>
      <c r="B48" t="s">
        <v>117</v>
      </c>
      <c r="C48" s="174" t="s">
        <v>118</v>
      </c>
      <c r="D48" s="175" t="s">
        <v>13</v>
      </c>
      <c r="E48" s="174" t="s">
        <v>118</v>
      </c>
      <c r="F48" s="176">
        <v>1456.9390156232225</v>
      </c>
      <c r="G48" t="s">
        <v>1</v>
      </c>
      <c r="H48" t="s">
        <v>15</v>
      </c>
    </row>
    <row r="49" spans="1:8">
      <c r="A49">
        <v>2019</v>
      </c>
      <c r="B49" t="s">
        <v>117</v>
      </c>
      <c r="C49" s="174" t="s">
        <v>118</v>
      </c>
      <c r="D49" s="175" t="s">
        <v>8</v>
      </c>
      <c r="E49" s="174" t="s">
        <v>118</v>
      </c>
      <c r="F49" s="176">
        <v>693.4056009745791</v>
      </c>
      <c r="G49" t="s">
        <v>1</v>
      </c>
      <c r="H49" t="s">
        <v>15</v>
      </c>
    </row>
    <row r="50" spans="1:8">
      <c r="A50">
        <v>2019</v>
      </c>
      <c r="B50" t="s">
        <v>117</v>
      </c>
      <c r="C50" s="174" t="s">
        <v>118</v>
      </c>
      <c r="D50" s="175" t="s">
        <v>47</v>
      </c>
      <c r="E50" s="174" t="s">
        <v>118</v>
      </c>
      <c r="F50" s="176">
        <v>687.57863059059173</v>
      </c>
      <c r="G50" t="s">
        <v>1</v>
      </c>
      <c r="H50" t="s">
        <v>15</v>
      </c>
    </row>
    <row r="51" spans="1:8">
      <c r="A51">
        <v>2019</v>
      </c>
      <c r="B51" t="s">
        <v>117</v>
      </c>
      <c r="C51" s="174" t="s">
        <v>118</v>
      </c>
      <c r="D51" s="175" t="s">
        <v>49</v>
      </c>
      <c r="E51" s="174" t="s">
        <v>118</v>
      </c>
      <c r="F51" s="176">
        <v>442.69856413248442</v>
      </c>
      <c r="G51" t="s">
        <v>1</v>
      </c>
      <c r="H51" t="s">
        <v>15</v>
      </c>
    </row>
    <row r="52" spans="1:8">
      <c r="A52">
        <v>2019</v>
      </c>
      <c r="B52" t="s">
        <v>117</v>
      </c>
      <c r="C52" s="174" t="s">
        <v>118</v>
      </c>
      <c r="D52" s="175" t="s">
        <v>51</v>
      </c>
      <c r="E52" s="174" t="s">
        <v>118</v>
      </c>
      <c r="F52" s="176">
        <v>448.94249031756453</v>
      </c>
      <c r="G52" t="s">
        <v>1</v>
      </c>
      <c r="H52" t="s">
        <v>15</v>
      </c>
    </row>
    <row r="53" spans="1:8">
      <c r="A53">
        <v>2019</v>
      </c>
      <c r="B53" t="s">
        <v>120</v>
      </c>
      <c r="C53" s="174" t="s">
        <v>118</v>
      </c>
      <c r="D53" s="175" t="s">
        <v>2</v>
      </c>
      <c r="E53" s="174" t="s">
        <v>118</v>
      </c>
      <c r="F53" s="176">
        <v>951.38871577567386</v>
      </c>
      <c r="G53" t="s">
        <v>1</v>
      </c>
      <c r="H53" t="s">
        <v>14</v>
      </c>
    </row>
    <row r="54" spans="1:8">
      <c r="A54">
        <v>2019</v>
      </c>
      <c r="B54" t="s">
        <v>120</v>
      </c>
      <c r="C54" s="174" t="s">
        <v>118</v>
      </c>
      <c r="D54" s="175" t="s">
        <v>44</v>
      </c>
      <c r="E54" s="174" t="s">
        <v>118</v>
      </c>
      <c r="F54" s="176">
        <v>4701.7239204486168</v>
      </c>
      <c r="G54" t="s">
        <v>1</v>
      </c>
      <c r="H54" t="s">
        <v>15</v>
      </c>
    </row>
    <row r="55" spans="1:8">
      <c r="A55">
        <v>2019</v>
      </c>
      <c r="B55" t="s">
        <v>120</v>
      </c>
      <c r="C55" s="174" t="s">
        <v>118</v>
      </c>
      <c r="D55" s="175" t="s">
        <v>53</v>
      </c>
      <c r="E55" s="174" t="s">
        <v>118</v>
      </c>
      <c r="F55" s="176">
        <v>369.51777029758102</v>
      </c>
      <c r="G55" t="s">
        <v>1</v>
      </c>
      <c r="H55" t="s">
        <v>15</v>
      </c>
    </row>
    <row r="56" spans="1:8">
      <c r="A56">
        <v>2019</v>
      </c>
      <c r="B56" t="s">
        <v>121</v>
      </c>
      <c r="C56" s="174" t="s">
        <v>118</v>
      </c>
      <c r="D56" s="175" t="s">
        <v>4</v>
      </c>
      <c r="E56" s="174" t="s">
        <v>118</v>
      </c>
      <c r="F56" s="176">
        <v>32.689409269999992</v>
      </c>
      <c r="G56" t="s">
        <v>1</v>
      </c>
      <c r="H56" t="s">
        <v>15</v>
      </c>
    </row>
    <row r="57" spans="1:8">
      <c r="A57">
        <v>2019</v>
      </c>
      <c r="B57" t="s">
        <v>121</v>
      </c>
      <c r="C57" s="174" t="s">
        <v>118</v>
      </c>
      <c r="D57" s="175" t="s">
        <v>12</v>
      </c>
      <c r="E57" s="174" t="s">
        <v>118</v>
      </c>
      <c r="F57" s="176">
        <v>6.2583082900000004</v>
      </c>
      <c r="G57" t="s">
        <v>1</v>
      </c>
      <c r="H57" t="s">
        <v>15</v>
      </c>
    </row>
    <row r="58" spans="1:8">
      <c r="A58">
        <v>2019</v>
      </c>
      <c r="B58" t="s">
        <v>121</v>
      </c>
      <c r="C58" s="174" t="s">
        <v>118</v>
      </c>
      <c r="D58" s="175" t="s">
        <v>119</v>
      </c>
      <c r="E58" s="174" t="s">
        <v>118</v>
      </c>
      <c r="F58" s="176">
        <v>15.244251999999999</v>
      </c>
      <c r="G58" t="s">
        <v>1</v>
      </c>
      <c r="H58" t="s">
        <v>15</v>
      </c>
    </row>
    <row r="59" spans="1:8">
      <c r="A59">
        <v>2019</v>
      </c>
      <c r="B59" t="s">
        <v>121</v>
      </c>
      <c r="C59" s="174" t="s">
        <v>118</v>
      </c>
      <c r="D59" s="175" t="s">
        <v>13</v>
      </c>
      <c r="E59" s="174" t="s">
        <v>118</v>
      </c>
      <c r="F59" s="176">
        <v>0</v>
      </c>
      <c r="G59" t="s">
        <v>1</v>
      </c>
      <c r="H59" t="s">
        <v>15</v>
      </c>
    </row>
    <row r="60" spans="1:8">
      <c r="A60">
        <v>2019</v>
      </c>
      <c r="B60" t="s">
        <v>121</v>
      </c>
      <c r="C60" s="174" t="s">
        <v>118</v>
      </c>
      <c r="D60" s="175" t="s">
        <v>122</v>
      </c>
      <c r="E60" s="174" t="s">
        <v>118</v>
      </c>
      <c r="F60" s="176">
        <v>3082.7955389964527</v>
      </c>
      <c r="G60" t="s">
        <v>1</v>
      </c>
      <c r="H60" t="s">
        <v>15</v>
      </c>
    </row>
    <row r="61" spans="1:8">
      <c r="A61">
        <v>2019</v>
      </c>
      <c r="B61" t="s">
        <v>121</v>
      </c>
      <c r="C61" s="174" t="s">
        <v>118</v>
      </c>
      <c r="D61" s="175" t="s">
        <v>8</v>
      </c>
      <c r="E61" s="174" t="s">
        <v>118</v>
      </c>
      <c r="F61" s="176">
        <v>1495.932577809439</v>
      </c>
      <c r="G61" t="s">
        <v>1</v>
      </c>
      <c r="H61" t="s">
        <v>15</v>
      </c>
    </row>
    <row r="62" spans="1:8">
      <c r="A62">
        <v>2019</v>
      </c>
      <c r="B62" t="s">
        <v>121</v>
      </c>
      <c r="C62" s="174" t="s">
        <v>118</v>
      </c>
      <c r="D62" s="175" t="s">
        <v>47</v>
      </c>
      <c r="E62" s="174" t="s">
        <v>118</v>
      </c>
      <c r="F62" s="176">
        <v>1358.2363742218649</v>
      </c>
      <c r="G62" t="s">
        <v>1</v>
      </c>
      <c r="H62" t="s">
        <v>15</v>
      </c>
    </row>
    <row r="63" spans="1:8">
      <c r="A63">
        <v>2019</v>
      </c>
      <c r="B63" t="s">
        <v>121</v>
      </c>
      <c r="C63" s="174" t="s">
        <v>118</v>
      </c>
      <c r="D63" s="175" t="s">
        <v>49</v>
      </c>
      <c r="E63" s="174" t="s">
        <v>118</v>
      </c>
      <c r="F63" s="176">
        <v>6.937801999999996</v>
      </c>
      <c r="G63" t="s">
        <v>1</v>
      </c>
      <c r="H63" t="s">
        <v>15</v>
      </c>
    </row>
    <row r="64" spans="1:8">
      <c r="A64">
        <v>2019</v>
      </c>
      <c r="B64" t="s">
        <v>121</v>
      </c>
      <c r="C64" s="174" t="s">
        <v>118</v>
      </c>
      <c r="D64" s="175" t="s">
        <v>51</v>
      </c>
      <c r="E64" s="174" t="s">
        <v>118</v>
      </c>
      <c r="F64" s="176">
        <v>49.518294248700023</v>
      </c>
      <c r="G64" t="s">
        <v>1</v>
      </c>
      <c r="H64" t="s">
        <v>15</v>
      </c>
    </row>
    <row r="65" spans="1:8">
      <c r="A65">
        <v>2019</v>
      </c>
      <c r="B65" t="s">
        <v>123</v>
      </c>
      <c r="C65" s="174" t="s">
        <v>118</v>
      </c>
      <c r="D65" s="174" t="s">
        <v>118</v>
      </c>
      <c r="E65" s="174" t="s">
        <v>118</v>
      </c>
      <c r="F65" s="176">
        <v>67599.832700717918</v>
      </c>
      <c r="G65" t="s">
        <v>1</v>
      </c>
      <c r="H65" t="s">
        <v>118</v>
      </c>
    </row>
    <row r="66" spans="1:8">
      <c r="A66">
        <v>2019</v>
      </c>
      <c r="B66" t="s">
        <v>124</v>
      </c>
      <c r="C66" s="174" t="s">
        <v>118</v>
      </c>
      <c r="D66" s="174" t="s">
        <v>118</v>
      </c>
      <c r="E66" s="174" t="s">
        <v>118</v>
      </c>
      <c r="F66" s="176">
        <v>2179.1584918391304</v>
      </c>
      <c r="G66" t="s">
        <v>1</v>
      </c>
      <c r="H66" t="s">
        <v>118</v>
      </c>
    </row>
    <row r="67" spans="1:8">
      <c r="A67">
        <v>2019</v>
      </c>
      <c r="B67" t="s">
        <v>125</v>
      </c>
      <c r="C67" s="174" t="s">
        <v>118</v>
      </c>
      <c r="D67" s="174" t="s">
        <v>118</v>
      </c>
      <c r="E67" s="174" t="s">
        <v>118</v>
      </c>
      <c r="F67" s="176">
        <v>69778.991192557049</v>
      </c>
      <c r="G67" t="s">
        <v>1</v>
      </c>
      <c r="H67" t="s">
        <v>118</v>
      </c>
    </row>
    <row r="68" spans="1:8">
      <c r="A68">
        <v>2020</v>
      </c>
      <c r="B68" t="s">
        <v>117</v>
      </c>
      <c r="C68" s="174" t="s">
        <v>118</v>
      </c>
      <c r="D68" s="175" t="s">
        <v>9</v>
      </c>
      <c r="E68" s="174" t="s">
        <v>118</v>
      </c>
      <c r="F68" s="176">
        <v>1748.4211836493168</v>
      </c>
      <c r="G68" t="s">
        <v>1</v>
      </c>
      <c r="H68" t="s">
        <v>11</v>
      </c>
    </row>
    <row r="69" spans="1:8">
      <c r="A69">
        <v>2020</v>
      </c>
      <c r="B69" t="s">
        <v>117</v>
      </c>
      <c r="C69" s="174" t="s">
        <v>118</v>
      </c>
      <c r="D69" s="175" t="s">
        <v>3</v>
      </c>
      <c r="E69" s="174" t="s">
        <v>118</v>
      </c>
      <c r="F69" s="176">
        <v>1294.155121383885</v>
      </c>
      <c r="G69" t="s">
        <v>1</v>
      </c>
      <c r="H69" t="s">
        <v>11</v>
      </c>
    </row>
    <row r="70" spans="1:8">
      <c r="A70">
        <v>2020</v>
      </c>
      <c r="B70" t="s">
        <v>117</v>
      </c>
      <c r="C70" s="174" t="s">
        <v>118</v>
      </c>
      <c r="D70" s="175" t="s">
        <v>1</v>
      </c>
      <c r="E70" s="174" t="s">
        <v>118</v>
      </c>
      <c r="F70" s="176">
        <v>3234.1570484081358</v>
      </c>
      <c r="G70" t="s">
        <v>1</v>
      </c>
      <c r="H70" t="s">
        <v>14</v>
      </c>
    </row>
    <row r="71" spans="1:8">
      <c r="A71">
        <v>2020</v>
      </c>
      <c r="B71" t="s">
        <v>117</v>
      </c>
      <c r="C71" s="174" t="s">
        <v>118</v>
      </c>
      <c r="D71" s="175" t="s">
        <v>0</v>
      </c>
      <c r="E71" s="174" t="s">
        <v>118</v>
      </c>
      <c r="F71" s="176">
        <v>1267.0301448641658</v>
      </c>
      <c r="G71" t="s">
        <v>1</v>
      </c>
      <c r="H71" t="s">
        <v>14</v>
      </c>
    </row>
    <row r="72" spans="1:8">
      <c r="A72">
        <v>2020</v>
      </c>
      <c r="B72" t="s">
        <v>117</v>
      </c>
      <c r="C72" s="174" t="s">
        <v>118</v>
      </c>
      <c r="D72" s="175" t="s">
        <v>4</v>
      </c>
      <c r="E72" s="174" t="s">
        <v>118</v>
      </c>
      <c r="F72" s="176">
        <v>156.67890333449344</v>
      </c>
      <c r="G72" t="s">
        <v>1</v>
      </c>
      <c r="H72" t="s">
        <v>14</v>
      </c>
    </row>
    <row r="73" spans="1:8">
      <c r="A73">
        <v>2020</v>
      </c>
      <c r="B73" t="s">
        <v>117</v>
      </c>
      <c r="C73" s="174" t="s">
        <v>118</v>
      </c>
      <c r="D73" s="175" t="s">
        <v>2</v>
      </c>
      <c r="E73" s="174" t="s">
        <v>118</v>
      </c>
      <c r="F73" s="176">
        <v>6883.697045087365</v>
      </c>
      <c r="G73" t="s">
        <v>1</v>
      </c>
      <c r="H73" t="s">
        <v>14</v>
      </c>
    </row>
    <row r="74" spans="1:8">
      <c r="A74">
        <v>2020</v>
      </c>
      <c r="B74" t="s">
        <v>117</v>
      </c>
      <c r="C74" s="174" t="s">
        <v>118</v>
      </c>
      <c r="D74" s="175" t="s">
        <v>6</v>
      </c>
      <c r="E74" s="174" t="s">
        <v>118</v>
      </c>
      <c r="F74" s="176">
        <v>10070.684549972862</v>
      </c>
      <c r="G74" t="s">
        <v>1</v>
      </c>
      <c r="H74" t="s">
        <v>15</v>
      </c>
    </row>
    <row r="75" spans="1:8">
      <c r="A75">
        <v>2020</v>
      </c>
      <c r="B75" t="s">
        <v>117</v>
      </c>
      <c r="C75" s="174" t="s">
        <v>118</v>
      </c>
      <c r="D75" s="175" t="s">
        <v>10</v>
      </c>
      <c r="E75" s="174" t="s">
        <v>118</v>
      </c>
      <c r="F75" s="176">
        <v>6486.183513149288</v>
      </c>
      <c r="G75" t="s">
        <v>1</v>
      </c>
      <c r="H75" t="s">
        <v>15</v>
      </c>
    </row>
    <row r="76" spans="1:8">
      <c r="A76">
        <v>2020</v>
      </c>
      <c r="B76" t="s">
        <v>117</v>
      </c>
      <c r="C76" s="174" t="s">
        <v>118</v>
      </c>
      <c r="D76" s="175" t="s">
        <v>11</v>
      </c>
      <c r="E76" s="174" t="s">
        <v>118</v>
      </c>
      <c r="F76" s="176">
        <v>751.20961197531415</v>
      </c>
      <c r="G76" t="s">
        <v>1</v>
      </c>
      <c r="H76" t="s">
        <v>15</v>
      </c>
    </row>
    <row r="77" spans="1:8">
      <c r="A77">
        <v>2020</v>
      </c>
      <c r="B77" t="s">
        <v>117</v>
      </c>
      <c r="C77" s="174" t="s">
        <v>118</v>
      </c>
      <c r="D77" s="175" t="s">
        <v>12</v>
      </c>
      <c r="E77" s="174" t="s">
        <v>118</v>
      </c>
      <c r="F77" s="176">
        <v>1560.2544137711811</v>
      </c>
      <c r="G77" t="s">
        <v>1</v>
      </c>
      <c r="H77" t="s">
        <v>15</v>
      </c>
    </row>
    <row r="78" spans="1:8">
      <c r="A78">
        <v>2020</v>
      </c>
      <c r="B78" t="s">
        <v>117</v>
      </c>
      <c r="C78" s="174" t="s">
        <v>118</v>
      </c>
      <c r="D78" s="175" t="s">
        <v>5</v>
      </c>
      <c r="E78" s="174" t="s">
        <v>118</v>
      </c>
      <c r="F78" s="176">
        <v>3872.2413516148172</v>
      </c>
      <c r="G78" t="s">
        <v>1</v>
      </c>
      <c r="H78" t="s">
        <v>15</v>
      </c>
    </row>
    <row r="79" spans="1:8">
      <c r="A79">
        <v>2020</v>
      </c>
      <c r="B79" t="s">
        <v>117</v>
      </c>
      <c r="C79" s="174" t="s">
        <v>118</v>
      </c>
      <c r="D79" s="175" t="s">
        <v>44</v>
      </c>
      <c r="E79" s="174" t="s">
        <v>118</v>
      </c>
      <c r="F79" s="176">
        <v>1178.4899476641724</v>
      </c>
      <c r="G79" t="s">
        <v>1</v>
      </c>
      <c r="H79" t="s">
        <v>15</v>
      </c>
    </row>
    <row r="80" spans="1:8">
      <c r="A80">
        <v>2020</v>
      </c>
      <c r="B80" t="s">
        <v>117</v>
      </c>
      <c r="C80" s="174" t="s">
        <v>118</v>
      </c>
      <c r="D80" s="175" t="s">
        <v>119</v>
      </c>
      <c r="E80" s="174" t="s">
        <v>118</v>
      </c>
      <c r="F80" s="176">
        <v>1731.8644878549844</v>
      </c>
      <c r="G80" t="s">
        <v>1</v>
      </c>
      <c r="H80" t="s">
        <v>15</v>
      </c>
    </row>
    <row r="81" spans="1:8">
      <c r="A81">
        <v>2020</v>
      </c>
      <c r="B81" t="s">
        <v>117</v>
      </c>
      <c r="C81" s="174" t="s">
        <v>118</v>
      </c>
      <c r="D81" s="175" t="s">
        <v>13</v>
      </c>
      <c r="E81" s="174" t="s">
        <v>118</v>
      </c>
      <c r="F81" s="176">
        <v>1305.1975554742658</v>
      </c>
      <c r="G81" t="s">
        <v>1</v>
      </c>
      <c r="H81" t="s">
        <v>15</v>
      </c>
    </row>
    <row r="82" spans="1:8">
      <c r="A82">
        <v>2020</v>
      </c>
      <c r="B82" t="s">
        <v>117</v>
      </c>
      <c r="C82" s="174" t="s">
        <v>118</v>
      </c>
      <c r="D82" s="175" t="s">
        <v>8</v>
      </c>
      <c r="E82" s="174" t="s">
        <v>118</v>
      </c>
      <c r="F82" s="176">
        <v>618.71494334714123</v>
      </c>
      <c r="G82" t="s">
        <v>1</v>
      </c>
      <c r="H82" t="s">
        <v>15</v>
      </c>
    </row>
    <row r="83" spans="1:8">
      <c r="A83">
        <v>2020</v>
      </c>
      <c r="B83" t="s">
        <v>117</v>
      </c>
      <c r="C83" s="174" t="s">
        <v>118</v>
      </c>
      <c r="D83" s="175" t="s">
        <v>47</v>
      </c>
      <c r="E83" s="174" t="s">
        <v>118</v>
      </c>
      <c r="F83" s="176">
        <v>792.31810101788381</v>
      </c>
      <c r="G83" t="s">
        <v>1</v>
      </c>
      <c r="H83" t="s">
        <v>15</v>
      </c>
    </row>
    <row r="84" spans="1:8">
      <c r="A84">
        <v>2020</v>
      </c>
      <c r="B84" t="s">
        <v>117</v>
      </c>
      <c r="C84" s="174" t="s">
        <v>118</v>
      </c>
      <c r="D84" s="175" t="s">
        <v>49</v>
      </c>
      <c r="E84" s="174" t="s">
        <v>118</v>
      </c>
      <c r="F84" s="176">
        <v>144.51310671749121</v>
      </c>
      <c r="G84" t="s">
        <v>1</v>
      </c>
      <c r="H84" t="s">
        <v>15</v>
      </c>
    </row>
    <row r="85" spans="1:8">
      <c r="A85">
        <v>2020</v>
      </c>
      <c r="B85" t="s">
        <v>117</v>
      </c>
      <c r="C85" s="174" t="s">
        <v>118</v>
      </c>
      <c r="D85" s="175" t="s">
        <v>51</v>
      </c>
      <c r="E85" s="174" t="s">
        <v>118</v>
      </c>
      <c r="F85" s="176">
        <v>354.41880975270686</v>
      </c>
      <c r="G85" t="s">
        <v>1</v>
      </c>
      <c r="H85" t="s">
        <v>15</v>
      </c>
    </row>
    <row r="86" spans="1:8">
      <c r="A86">
        <v>2020</v>
      </c>
      <c r="B86" t="s">
        <v>120</v>
      </c>
      <c r="C86" s="174" t="s">
        <v>118</v>
      </c>
      <c r="D86" s="175" t="s">
        <v>2</v>
      </c>
      <c r="E86" s="174" t="s">
        <v>118</v>
      </c>
      <c r="F86" s="176">
        <v>505.99115049275497</v>
      </c>
      <c r="G86" t="s">
        <v>1</v>
      </c>
      <c r="H86" t="s">
        <v>14</v>
      </c>
    </row>
    <row r="87" spans="1:8">
      <c r="A87">
        <v>2020</v>
      </c>
      <c r="B87" t="s">
        <v>120</v>
      </c>
      <c r="C87" s="174" t="s">
        <v>118</v>
      </c>
      <c r="D87" s="175" t="s">
        <v>44</v>
      </c>
      <c r="E87" s="174" t="s">
        <v>118</v>
      </c>
      <c r="F87" s="176">
        <v>4805.2233764258763</v>
      </c>
      <c r="G87" t="s">
        <v>1</v>
      </c>
      <c r="H87" t="s">
        <v>15</v>
      </c>
    </row>
    <row r="88" spans="1:8">
      <c r="A88">
        <v>2020</v>
      </c>
      <c r="B88" t="s">
        <v>120</v>
      </c>
      <c r="C88" s="174" t="s">
        <v>118</v>
      </c>
      <c r="D88" s="175" t="s">
        <v>53</v>
      </c>
      <c r="E88" s="174" t="s">
        <v>118</v>
      </c>
      <c r="F88" s="176">
        <v>300.21616320160479</v>
      </c>
      <c r="G88" t="s">
        <v>1</v>
      </c>
      <c r="H88" t="s">
        <v>15</v>
      </c>
    </row>
    <row r="89" spans="1:8">
      <c r="A89">
        <v>2020</v>
      </c>
      <c r="B89" t="s">
        <v>121</v>
      </c>
      <c r="C89" s="174" t="s">
        <v>118</v>
      </c>
      <c r="D89" s="175" t="s">
        <v>4</v>
      </c>
      <c r="E89" s="174" t="s">
        <v>118</v>
      </c>
      <c r="F89" s="176">
        <v>32.422938080000009</v>
      </c>
      <c r="G89" t="s">
        <v>1</v>
      </c>
      <c r="H89" t="s">
        <v>15</v>
      </c>
    </row>
    <row r="90" spans="1:8">
      <c r="A90">
        <v>2020</v>
      </c>
      <c r="B90" t="s">
        <v>121</v>
      </c>
      <c r="C90" s="174" t="s">
        <v>118</v>
      </c>
      <c r="D90" s="175" t="s">
        <v>12</v>
      </c>
      <c r="E90" s="174" t="s">
        <v>118</v>
      </c>
      <c r="F90" s="176">
        <v>6.0911658499999994</v>
      </c>
      <c r="G90" t="s">
        <v>1</v>
      </c>
      <c r="H90" t="s">
        <v>15</v>
      </c>
    </row>
    <row r="91" spans="1:8">
      <c r="A91">
        <v>2020</v>
      </c>
      <c r="B91" t="s">
        <v>121</v>
      </c>
      <c r="C91" s="174" t="s">
        <v>118</v>
      </c>
      <c r="D91" s="175" t="s">
        <v>119</v>
      </c>
      <c r="E91" s="174" t="s">
        <v>118</v>
      </c>
      <c r="F91" s="176">
        <v>15.899192000000003</v>
      </c>
      <c r="G91" t="s">
        <v>1</v>
      </c>
      <c r="H91" t="s">
        <v>15</v>
      </c>
    </row>
    <row r="92" spans="1:8">
      <c r="A92">
        <v>2020</v>
      </c>
      <c r="B92" t="s">
        <v>121</v>
      </c>
      <c r="C92" s="174" t="s">
        <v>118</v>
      </c>
      <c r="D92" s="175" t="s">
        <v>13</v>
      </c>
      <c r="E92" s="174" t="s">
        <v>118</v>
      </c>
      <c r="F92" s="176">
        <v>0</v>
      </c>
      <c r="G92" t="s">
        <v>1</v>
      </c>
      <c r="H92" t="s">
        <v>15</v>
      </c>
    </row>
    <row r="93" spans="1:8">
      <c r="A93">
        <v>2020</v>
      </c>
      <c r="B93" t="s">
        <v>121</v>
      </c>
      <c r="C93" s="174" t="s">
        <v>118</v>
      </c>
      <c r="D93" s="175" t="s">
        <v>122</v>
      </c>
      <c r="E93" s="174" t="s">
        <v>118</v>
      </c>
      <c r="F93" s="176">
        <v>3503.4161421313092</v>
      </c>
      <c r="G93" t="s">
        <v>1</v>
      </c>
      <c r="H93" t="s">
        <v>15</v>
      </c>
    </row>
    <row r="94" spans="1:8">
      <c r="A94">
        <v>2020</v>
      </c>
      <c r="B94" t="s">
        <v>121</v>
      </c>
      <c r="C94" s="174" t="s">
        <v>118</v>
      </c>
      <c r="D94" s="175" t="s">
        <v>8</v>
      </c>
      <c r="E94" s="174" t="s">
        <v>118</v>
      </c>
      <c r="F94" s="176">
        <v>1313.4702370405362</v>
      </c>
      <c r="G94" t="s">
        <v>1</v>
      </c>
      <c r="H94" t="s">
        <v>15</v>
      </c>
    </row>
    <row r="95" spans="1:8">
      <c r="A95">
        <v>2020</v>
      </c>
      <c r="B95" t="s">
        <v>121</v>
      </c>
      <c r="C95" s="174" t="s">
        <v>118</v>
      </c>
      <c r="D95" s="175" t="s">
        <v>47</v>
      </c>
      <c r="E95" s="174" t="s">
        <v>118</v>
      </c>
      <c r="F95" s="176">
        <v>1649.719594237883</v>
      </c>
      <c r="G95" t="s">
        <v>1</v>
      </c>
      <c r="H95" t="s">
        <v>15</v>
      </c>
    </row>
    <row r="96" spans="1:8">
      <c r="A96">
        <v>2020</v>
      </c>
      <c r="B96" t="s">
        <v>121</v>
      </c>
      <c r="C96" s="174" t="s">
        <v>118</v>
      </c>
      <c r="D96" s="175" t="s">
        <v>49</v>
      </c>
      <c r="E96" s="174" t="s">
        <v>118</v>
      </c>
      <c r="F96" s="176">
        <v>6.0751779999999993</v>
      </c>
      <c r="G96" t="s">
        <v>1</v>
      </c>
      <c r="H96" t="s">
        <v>15</v>
      </c>
    </row>
    <row r="97" spans="1:8">
      <c r="A97">
        <v>2020</v>
      </c>
      <c r="B97" t="s">
        <v>121</v>
      </c>
      <c r="C97" s="174" t="s">
        <v>118</v>
      </c>
      <c r="D97" s="175" t="s">
        <v>51</v>
      </c>
      <c r="E97" s="174" t="s">
        <v>118</v>
      </c>
      <c r="F97" s="176">
        <v>48.255341993199991</v>
      </c>
      <c r="G97" t="s">
        <v>1</v>
      </c>
      <c r="H97" t="s">
        <v>15</v>
      </c>
    </row>
    <row r="98" spans="1:8">
      <c r="A98">
        <v>2020</v>
      </c>
      <c r="B98" t="s">
        <v>123</v>
      </c>
      <c r="C98" s="174" t="s">
        <v>118</v>
      </c>
      <c r="D98" s="174" t="s">
        <v>118</v>
      </c>
      <c r="E98" s="174" t="s">
        <v>118</v>
      </c>
      <c r="F98" s="176">
        <v>55637.010318492627</v>
      </c>
      <c r="G98" t="s">
        <v>1</v>
      </c>
      <c r="H98" t="s">
        <v>118</v>
      </c>
    </row>
    <row r="99" spans="1:8">
      <c r="A99">
        <v>2020</v>
      </c>
      <c r="B99" t="s">
        <v>124</v>
      </c>
      <c r="C99" s="174" t="s">
        <v>118</v>
      </c>
      <c r="D99" s="174" t="s">
        <v>118</v>
      </c>
      <c r="E99" s="174" t="s">
        <v>118</v>
      </c>
      <c r="F99" s="176">
        <v>1422.8362030400003</v>
      </c>
      <c r="G99" t="s">
        <v>1</v>
      </c>
      <c r="H99" t="s">
        <v>118</v>
      </c>
    </row>
    <row r="100" spans="1:8">
      <c r="A100">
        <v>2020</v>
      </c>
      <c r="B100" t="s">
        <v>125</v>
      </c>
      <c r="C100" s="174" t="s">
        <v>118</v>
      </c>
      <c r="D100" s="174" t="s">
        <v>118</v>
      </c>
      <c r="E100" s="174" t="s">
        <v>118</v>
      </c>
      <c r="F100" s="176">
        <v>57059.846521532629</v>
      </c>
      <c r="G100" t="s">
        <v>1</v>
      </c>
      <c r="H100" t="s">
        <v>118</v>
      </c>
    </row>
    <row r="101" spans="1:8">
      <c r="A101">
        <v>2021</v>
      </c>
      <c r="B101" t="s">
        <v>117</v>
      </c>
      <c r="C101" s="174" t="s">
        <v>118</v>
      </c>
      <c r="D101" s="175" t="s">
        <v>9</v>
      </c>
      <c r="E101" s="174" t="s">
        <v>118</v>
      </c>
      <c r="F101" s="176">
        <v>1889.0482061937637</v>
      </c>
      <c r="G101" t="s">
        <v>1</v>
      </c>
      <c r="H101" t="s">
        <v>11</v>
      </c>
    </row>
    <row r="102" spans="1:8">
      <c r="A102">
        <v>2021</v>
      </c>
      <c r="B102" t="s">
        <v>117</v>
      </c>
      <c r="C102" s="174" t="s">
        <v>118</v>
      </c>
      <c r="D102" s="175" t="s">
        <v>3</v>
      </c>
      <c r="E102" s="174" t="s">
        <v>118</v>
      </c>
      <c r="F102" s="176">
        <v>2552.8698038716989</v>
      </c>
      <c r="G102" t="s">
        <v>1</v>
      </c>
      <c r="H102" t="s">
        <v>11</v>
      </c>
    </row>
    <row r="103" spans="1:8">
      <c r="A103">
        <v>2021</v>
      </c>
      <c r="B103" t="s">
        <v>117</v>
      </c>
      <c r="C103" s="174" t="s">
        <v>118</v>
      </c>
      <c r="D103" s="175" t="s">
        <v>1</v>
      </c>
      <c r="E103" s="174" t="s">
        <v>118</v>
      </c>
      <c r="F103" s="176">
        <v>3560.754132145591</v>
      </c>
      <c r="G103" t="s">
        <v>1</v>
      </c>
      <c r="H103" t="s">
        <v>14</v>
      </c>
    </row>
    <row r="104" spans="1:8">
      <c r="A104">
        <v>2021</v>
      </c>
      <c r="B104" t="s">
        <v>117</v>
      </c>
      <c r="C104" s="174" t="s">
        <v>118</v>
      </c>
      <c r="D104" s="175" t="s">
        <v>0</v>
      </c>
      <c r="E104" s="174" t="s">
        <v>118</v>
      </c>
      <c r="F104" s="176">
        <v>1344.8922296975459</v>
      </c>
      <c r="G104" t="s">
        <v>1</v>
      </c>
      <c r="H104" t="s">
        <v>14</v>
      </c>
    </row>
    <row r="105" spans="1:8">
      <c r="A105">
        <v>2021</v>
      </c>
      <c r="B105" t="s">
        <v>117</v>
      </c>
      <c r="C105" s="174" t="s">
        <v>118</v>
      </c>
      <c r="D105" s="175" t="s">
        <v>4</v>
      </c>
      <c r="E105" s="174" t="s">
        <v>118</v>
      </c>
      <c r="F105" s="176">
        <v>181.39194662535689</v>
      </c>
      <c r="G105" t="s">
        <v>1</v>
      </c>
      <c r="H105" t="s">
        <v>14</v>
      </c>
    </row>
    <row r="106" spans="1:8">
      <c r="A106">
        <v>2021</v>
      </c>
      <c r="B106" t="s">
        <v>117</v>
      </c>
      <c r="C106" s="174" t="s">
        <v>118</v>
      </c>
      <c r="D106" s="175" t="s">
        <v>2</v>
      </c>
      <c r="E106" s="174" t="s">
        <v>118</v>
      </c>
      <c r="F106" s="176">
        <v>9399.6890231473408</v>
      </c>
      <c r="G106" t="s">
        <v>1</v>
      </c>
      <c r="H106" t="s">
        <v>14</v>
      </c>
    </row>
    <row r="107" spans="1:8">
      <c r="A107">
        <v>2021</v>
      </c>
      <c r="B107" t="s">
        <v>117</v>
      </c>
      <c r="C107" s="174" t="s">
        <v>118</v>
      </c>
      <c r="D107" s="175" t="s">
        <v>6</v>
      </c>
      <c r="E107" s="174" t="s">
        <v>118</v>
      </c>
      <c r="F107" s="176">
        <v>12044.703548267753</v>
      </c>
      <c r="G107" t="s">
        <v>1</v>
      </c>
      <c r="H107" t="s">
        <v>15</v>
      </c>
    </row>
    <row r="108" spans="1:8">
      <c r="A108">
        <v>2021</v>
      </c>
      <c r="B108" t="s">
        <v>117</v>
      </c>
      <c r="C108" s="174" t="s">
        <v>118</v>
      </c>
      <c r="D108" s="175" t="s">
        <v>10</v>
      </c>
      <c r="E108" s="174" t="s">
        <v>118</v>
      </c>
      <c r="F108" s="176">
        <v>7709.8763865746141</v>
      </c>
      <c r="G108" t="s">
        <v>1</v>
      </c>
      <c r="H108" t="s">
        <v>15</v>
      </c>
    </row>
    <row r="109" spans="1:8">
      <c r="A109">
        <v>2021</v>
      </c>
      <c r="B109" t="s">
        <v>117</v>
      </c>
      <c r="C109" s="174" t="s">
        <v>118</v>
      </c>
      <c r="D109" s="175" t="s">
        <v>11</v>
      </c>
      <c r="E109" s="174" t="s">
        <v>118</v>
      </c>
      <c r="F109" s="176">
        <v>969.52650244245524</v>
      </c>
      <c r="G109" t="s">
        <v>1</v>
      </c>
      <c r="H109" t="s">
        <v>15</v>
      </c>
    </row>
    <row r="110" spans="1:8">
      <c r="A110">
        <v>2021</v>
      </c>
      <c r="B110" t="s">
        <v>117</v>
      </c>
      <c r="C110" s="174" t="s">
        <v>118</v>
      </c>
      <c r="D110" s="175" t="s">
        <v>12</v>
      </c>
      <c r="E110" s="174" t="s">
        <v>118</v>
      </c>
      <c r="F110" s="176">
        <v>1644.7234781934005</v>
      </c>
      <c r="G110" t="s">
        <v>1</v>
      </c>
      <c r="H110" t="s">
        <v>15</v>
      </c>
    </row>
    <row r="111" spans="1:8">
      <c r="A111">
        <v>2021</v>
      </c>
      <c r="B111" t="s">
        <v>117</v>
      </c>
      <c r="C111" s="174" t="s">
        <v>118</v>
      </c>
      <c r="D111" s="175" t="s">
        <v>5</v>
      </c>
      <c r="E111" s="174" t="s">
        <v>118</v>
      </c>
      <c r="F111" s="176">
        <v>4224.650989581507</v>
      </c>
      <c r="G111" t="s">
        <v>1</v>
      </c>
      <c r="H111" t="s">
        <v>15</v>
      </c>
    </row>
    <row r="112" spans="1:8">
      <c r="A112">
        <v>2021</v>
      </c>
      <c r="B112" t="s">
        <v>117</v>
      </c>
      <c r="C112" s="174" t="s">
        <v>118</v>
      </c>
      <c r="D112" s="175" t="s">
        <v>44</v>
      </c>
      <c r="E112" s="174" t="s">
        <v>118</v>
      </c>
      <c r="F112" s="176">
        <v>1234.0162757865846</v>
      </c>
      <c r="G112" t="s">
        <v>1</v>
      </c>
      <c r="H112" t="s">
        <v>15</v>
      </c>
    </row>
    <row r="113" spans="1:8">
      <c r="A113">
        <v>2021</v>
      </c>
      <c r="B113" t="s">
        <v>117</v>
      </c>
      <c r="C113" s="174" t="s">
        <v>118</v>
      </c>
      <c r="D113" s="175" t="s">
        <v>119</v>
      </c>
      <c r="E113" s="174" t="s">
        <v>118</v>
      </c>
      <c r="F113" s="176">
        <v>2074.8388827241533</v>
      </c>
      <c r="G113" t="s">
        <v>1</v>
      </c>
      <c r="H113" t="s">
        <v>15</v>
      </c>
    </row>
    <row r="114" spans="1:8">
      <c r="A114">
        <v>2021</v>
      </c>
      <c r="B114" t="s">
        <v>117</v>
      </c>
      <c r="C114" s="174" t="s">
        <v>118</v>
      </c>
      <c r="D114" s="175" t="s">
        <v>13</v>
      </c>
      <c r="E114" s="174" t="s">
        <v>118</v>
      </c>
      <c r="F114" s="176">
        <v>1521.9988109518181</v>
      </c>
      <c r="G114" t="s">
        <v>1</v>
      </c>
      <c r="H114" t="s">
        <v>15</v>
      </c>
    </row>
    <row r="115" spans="1:8">
      <c r="A115">
        <v>2021</v>
      </c>
      <c r="B115" t="s">
        <v>117</v>
      </c>
      <c r="C115" s="174" t="s">
        <v>118</v>
      </c>
      <c r="D115" s="175" t="s">
        <v>8</v>
      </c>
      <c r="E115" s="174" t="s">
        <v>118</v>
      </c>
      <c r="F115" s="176">
        <v>601.42229346549686</v>
      </c>
      <c r="G115" t="s">
        <v>1</v>
      </c>
      <c r="H115" t="s">
        <v>15</v>
      </c>
    </row>
    <row r="116" spans="1:8">
      <c r="A116">
        <v>2021</v>
      </c>
      <c r="B116" t="s">
        <v>117</v>
      </c>
      <c r="C116" s="174" t="s">
        <v>118</v>
      </c>
      <c r="D116" s="175" t="s">
        <v>47</v>
      </c>
      <c r="E116" s="174" t="s">
        <v>118</v>
      </c>
      <c r="F116" s="176">
        <v>805.91487139318042</v>
      </c>
      <c r="G116" t="s">
        <v>1</v>
      </c>
      <c r="H116" t="s">
        <v>15</v>
      </c>
    </row>
    <row r="117" spans="1:8">
      <c r="A117">
        <v>2021</v>
      </c>
      <c r="B117" t="s">
        <v>117</v>
      </c>
      <c r="C117" s="174" t="s">
        <v>118</v>
      </c>
      <c r="D117" s="175" t="s">
        <v>49</v>
      </c>
      <c r="E117" s="174" t="s">
        <v>118</v>
      </c>
      <c r="F117" s="176">
        <v>305.22369666492955</v>
      </c>
      <c r="G117" t="s">
        <v>1</v>
      </c>
      <c r="H117" t="s">
        <v>15</v>
      </c>
    </row>
    <row r="118" spans="1:8">
      <c r="A118">
        <v>2021</v>
      </c>
      <c r="B118" t="s">
        <v>117</v>
      </c>
      <c r="C118" s="174" t="s">
        <v>118</v>
      </c>
      <c r="D118" s="175" t="s">
        <v>51</v>
      </c>
      <c r="E118" s="174" t="s">
        <v>118</v>
      </c>
      <c r="F118" s="176">
        <v>365.1970268151893</v>
      </c>
      <c r="G118" t="s">
        <v>1</v>
      </c>
      <c r="H118" t="s">
        <v>15</v>
      </c>
    </row>
    <row r="119" spans="1:8">
      <c r="A119">
        <v>2021</v>
      </c>
      <c r="B119" t="s">
        <v>120</v>
      </c>
      <c r="C119" s="174" t="s">
        <v>118</v>
      </c>
      <c r="D119" s="175" t="s">
        <v>2</v>
      </c>
      <c r="E119" s="174" t="s">
        <v>118</v>
      </c>
      <c r="F119" s="176">
        <v>699.60734250719747</v>
      </c>
      <c r="G119" t="s">
        <v>1</v>
      </c>
      <c r="H119" t="s">
        <v>14</v>
      </c>
    </row>
    <row r="120" spans="1:8">
      <c r="A120">
        <v>2021</v>
      </c>
      <c r="B120" t="s">
        <v>120</v>
      </c>
      <c r="C120" s="174" t="s">
        <v>118</v>
      </c>
      <c r="D120" s="175" t="s">
        <v>44</v>
      </c>
      <c r="E120" s="174" t="s">
        <v>118</v>
      </c>
      <c r="F120" s="176">
        <v>4968.7505425002701</v>
      </c>
      <c r="G120" t="s">
        <v>1</v>
      </c>
      <c r="H120" t="s">
        <v>15</v>
      </c>
    </row>
    <row r="121" spans="1:8">
      <c r="A121">
        <v>2021</v>
      </c>
      <c r="B121" t="s">
        <v>120</v>
      </c>
      <c r="C121" s="174" t="s">
        <v>118</v>
      </c>
      <c r="D121" s="175" t="s">
        <v>53</v>
      </c>
      <c r="E121" s="174" t="s">
        <v>118</v>
      </c>
      <c r="F121" s="176">
        <v>281.85403656112425</v>
      </c>
      <c r="G121" t="s">
        <v>1</v>
      </c>
      <c r="H121" t="s">
        <v>15</v>
      </c>
    </row>
    <row r="122" spans="1:8">
      <c r="A122">
        <v>2021</v>
      </c>
      <c r="B122" t="s">
        <v>121</v>
      </c>
      <c r="C122" s="174" t="s">
        <v>118</v>
      </c>
      <c r="D122" s="175" t="s">
        <v>4</v>
      </c>
      <c r="E122" s="174" t="s">
        <v>118</v>
      </c>
      <c r="F122" s="176">
        <v>28.719916450000003</v>
      </c>
      <c r="G122" t="s">
        <v>1</v>
      </c>
      <c r="H122" t="s">
        <v>15</v>
      </c>
    </row>
    <row r="123" spans="1:8">
      <c r="A123">
        <v>2021</v>
      </c>
      <c r="B123" t="s">
        <v>121</v>
      </c>
      <c r="C123" s="174" t="s">
        <v>118</v>
      </c>
      <c r="D123" s="175" t="s">
        <v>12</v>
      </c>
      <c r="E123" s="174" t="s">
        <v>118</v>
      </c>
      <c r="F123" s="176">
        <v>6.28905329</v>
      </c>
      <c r="G123" t="s">
        <v>1</v>
      </c>
      <c r="H123" t="s">
        <v>15</v>
      </c>
    </row>
    <row r="124" spans="1:8">
      <c r="A124">
        <v>2021</v>
      </c>
      <c r="B124" t="s">
        <v>121</v>
      </c>
      <c r="C124" s="174" t="s">
        <v>118</v>
      </c>
      <c r="D124" s="175" t="s">
        <v>119</v>
      </c>
      <c r="E124" s="174" t="s">
        <v>118</v>
      </c>
      <c r="F124" s="176">
        <v>17.773881999999997</v>
      </c>
      <c r="G124" t="s">
        <v>1</v>
      </c>
      <c r="H124" t="s">
        <v>15</v>
      </c>
    </row>
    <row r="125" spans="1:8">
      <c r="A125">
        <v>2021</v>
      </c>
      <c r="B125" t="s">
        <v>121</v>
      </c>
      <c r="C125" s="174" t="s">
        <v>118</v>
      </c>
      <c r="D125" s="175" t="s">
        <v>13</v>
      </c>
      <c r="E125" s="174" t="s">
        <v>118</v>
      </c>
      <c r="F125" s="176">
        <v>0</v>
      </c>
      <c r="G125" t="s">
        <v>1</v>
      </c>
      <c r="H125" t="s">
        <v>15</v>
      </c>
    </row>
    <row r="126" spans="1:8">
      <c r="A126">
        <v>2021</v>
      </c>
      <c r="B126" t="s">
        <v>121</v>
      </c>
      <c r="C126" s="174" t="s">
        <v>118</v>
      </c>
      <c r="D126" s="175" t="s">
        <v>122</v>
      </c>
      <c r="E126" s="174" t="s">
        <v>118</v>
      </c>
      <c r="F126" s="176">
        <v>3930.6566764525678</v>
      </c>
      <c r="G126" t="s">
        <v>1</v>
      </c>
      <c r="H126" t="s">
        <v>15</v>
      </c>
    </row>
    <row r="127" spans="1:8">
      <c r="A127">
        <v>2021</v>
      </c>
      <c r="B127" t="s">
        <v>121</v>
      </c>
      <c r="C127" s="174" t="s">
        <v>118</v>
      </c>
      <c r="D127" s="175" t="s">
        <v>8</v>
      </c>
      <c r="E127" s="174" t="s">
        <v>118</v>
      </c>
      <c r="F127" s="176">
        <v>1359.4859635869861</v>
      </c>
      <c r="G127" t="s">
        <v>1</v>
      </c>
      <c r="H127" t="s">
        <v>15</v>
      </c>
    </row>
    <row r="128" spans="1:8">
      <c r="A128">
        <v>2021</v>
      </c>
      <c r="B128" t="s">
        <v>121</v>
      </c>
      <c r="C128" s="174" t="s">
        <v>118</v>
      </c>
      <c r="D128" s="175" t="s">
        <v>47</v>
      </c>
      <c r="E128" s="174" t="s">
        <v>118</v>
      </c>
      <c r="F128" s="176">
        <v>1815.3718490832791</v>
      </c>
      <c r="G128" t="s">
        <v>1</v>
      </c>
      <c r="H128" t="s">
        <v>15</v>
      </c>
    </row>
    <row r="129" spans="1:8">
      <c r="A129">
        <v>2021</v>
      </c>
      <c r="B129" t="s">
        <v>121</v>
      </c>
      <c r="C129" s="174" t="s">
        <v>118</v>
      </c>
      <c r="D129" s="175" t="s">
        <v>49</v>
      </c>
      <c r="E129" s="174" t="s">
        <v>118</v>
      </c>
      <c r="F129" s="176">
        <v>6.6043450000000004</v>
      </c>
      <c r="G129" t="s">
        <v>1</v>
      </c>
      <c r="H129" t="s">
        <v>15</v>
      </c>
    </row>
    <row r="130" spans="1:8">
      <c r="A130">
        <v>2021</v>
      </c>
      <c r="B130" t="s">
        <v>121</v>
      </c>
      <c r="C130" s="174" t="s">
        <v>118</v>
      </c>
      <c r="D130" s="175" t="s">
        <v>51</v>
      </c>
      <c r="E130" s="174" t="s">
        <v>118</v>
      </c>
      <c r="F130" s="176">
        <v>46.469512976900006</v>
      </c>
      <c r="G130" t="s">
        <v>1</v>
      </c>
      <c r="H130" t="s">
        <v>15</v>
      </c>
    </row>
    <row r="131" spans="1:8">
      <c r="A131">
        <v>2021</v>
      </c>
      <c r="B131" t="s">
        <v>123</v>
      </c>
      <c r="C131" s="174" t="s">
        <v>118</v>
      </c>
      <c r="D131" s="174" t="s">
        <v>118</v>
      </c>
      <c r="E131" s="174" t="s">
        <v>118</v>
      </c>
      <c r="F131" s="176">
        <v>65592.321224950691</v>
      </c>
      <c r="G131" t="s">
        <v>1</v>
      </c>
      <c r="H131" t="s">
        <v>118</v>
      </c>
    </row>
    <row r="132" spans="1:8">
      <c r="A132">
        <v>2021</v>
      </c>
      <c r="B132" t="s">
        <v>124</v>
      </c>
      <c r="C132" s="174" t="s">
        <v>118</v>
      </c>
      <c r="D132" s="174" t="s">
        <v>118</v>
      </c>
      <c r="E132" s="174" t="s">
        <v>118</v>
      </c>
      <c r="F132" s="176">
        <v>1804.0712812871111</v>
      </c>
      <c r="G132" t="s">
        <v>1</v>
      </c>
      <c r="H132" t="s">
        <v>118</v>
      </c>
    </row>
    <row r="133" spans="1:8">
      <c r="A133">
        <v>2021</v>
      </c>
      <c r="B133" t="s">
        <v>125</v>
      </c>
      <c r="C133" s="174" t="s">
        <v>118</v>
      </c>
      <c r="D133" s="174" t="s">
        <v>118</v>
      </c>
      <c r="E133" s="174" t="s">
        <v>118</v>
      </c>
      <c r="F133" s="176">
        <v>67396.392506237797</v>
      </c>
      <c r="G133" t="s">
        <v>1</v>
      </c>
      <c r="H133" t="s">
        <v>118</v>
      </c>
    </row>
    <row r="134" spans="1:8">
      <c r="A134">
        <v>2022</v>
      </c>
      <c r="B134" t="s">
        <v>117</v>
      </c>
      <c r="C134" s="174" t="s">
        <v>118</v>
      </c>
      <c r="D134" s="175" t="s">
        <v>9</v>
      </c>
      <c r="E134" s="174" t="s">
        <v>118</v>
      </c>
      <c r="F134" s="176">
        <v>1991.293961035308</v>
      </c>
      <c r="G134" t="s">
        <v>1</v>
      </c>
      <c r="H134" t="s">
        <v>11</v>
      </c>
    </row>
    <row r="135" spans="1:8">
      <c r="A135">
        <v>2022</v>
      </c>
      <c r="B135" t="s">
        <v>117</v>
      </c>
      <c r="C135" s="174" t="s">
        <v>118</v>
      </c>
      <c r="D135" s="175" t="s">
        <v>3</v>
      </c>
      <c r="E135" s="174" t="s">
        <v>118</v>
      </c>
      <c r="F135" s="176">
        <v>2712.9794265950818</v>
      </c>
      <c r="G135" t="s">
        <v>1</v>
      </c>
      <c r="H135" t="s">
        <v>11</v>
      </c>
    </row>
    <row r="136" spans="1:8">
      <c r="A136">
        <v>2022</v>
      </c>
      <c r="B136" t="s">
        <v>117</v>
      </c>
      <c r="C136" s="174" t="s">
        <v>118</v>
      </c>
      <c r="D136" s="175" t="s">
        <v>1</v>
      </c>
      <c r="E136" s="174" t="s">
        <v>118</v>
      </c>
      <c r="F136" s="176">
        <v>3883.359148158831</v>
      </c>
      <c r="G136" t="s">
        <v>1</v>
      </c>
      <c r="H136" t="s">
        <v>14</v>
      </c>
    </row>
    <row r="137" spans="1:8">
      <c r="A137">
        <v>2022</v>
      </c>
      <c r="B137" t="s">
        <v>117</v>
      </c>
      <c r="C137" s="174" t="s">
        <v>118</v>
      </c>
      <c r="D137" s="175" t="s">
        <v>0</v>
      </c>
      <c r="E137" s="174" t="s">
        <v>118</v>
      </c>
      <c r="F137" s="176">
        <v>1486.0380652246522</v>
      </c>
      <c r="G137" t="s">
        <v>1</v>
      </c>
      <c r="H137" t="s">
        <v>14</v>
      </c>
    </row>
    <row r="138" spans="1:8">
      <c r="A138">
        <v>2022</v>
      </c>
      <c r="B138" t="s">
        <v>117</v>
      </c>
      <c r="C138" s="174" t="s">
        <v>118</v>
      </c>
      <c r="D138" s="175" t="s">
        <v>4</v>
      </c>
      <c r="E138" s="174" t="s">
        <v>118</v>
      </c>
      <c r="F138" s="176">
        <v>185.25015125870794</v>
      </c>
      <c r="G138" t="s">
        <v>1</v>
      </c>
      <c r="H138" t="s">
        <v>14</v>
      </c>
    </row>
    <row r="139" spans="1:8">
      <c r="A139">
        <v>2022</v>
      </c>
      <c r="B139" t="s">
        <v>117</v>
      </c>
      <c r="C139" s="174" t="s">
        <v>118</v>
      </c>
      <c r="D139" s="175" t="s">
        <v>2</v>
      </c>
      <c r="E139" s="174" t="s">
        <v>118</v>
      </c>
      <c r="F139" s="176">
        <v>11065.072389367317</v>
      </c>
      <c r="G139" t="s">
        <v>1</v>
      </c>
      <c r="H139" t="s">
        <v>14</v>
      </c>
    </row>
    <row r="140" spans="1:8">
      <c r="A140">
        <v>2022</v>
      </c>
      <c r="B140" t="s">
        <v>117</v>
      </c>
      <c r="C140" s="174" t="s">
        <v>118</v>
      </c>
      <c r="D140" s="175" t="s">
        <v>6</v>
      </c>
      <c r="E140" s="174" t="s">
        <v>118</v>
      </c>
      <c r="F140" s="176">
        <v>15108.256284726427</v>
      </c>
      <c r="G140" t="s">
        <v>1</v>
      </c>
      <c r="H140" t="s">
        <v>15</v>
      </c>
    </row>
    <row r="141" spans="1:8">
      <c r="A141">
        <v>2022</v>
      </c>
      <c r="B141" t="s">
        <v>117</v>
      </c>
      <c r="C141" s="174" t="s">
        <v>118</v>
      </c>
      <c r="D141" s="175" t="s">
        <v>10</v>
      </c>
      <c r="E141" s="174" t="s">
        <v>118</v>
      </c>
      <c r="F141" s="176">
        <v>8922.0051138812887</v>
      </c>
      <c r="G141" t="s">
        <v>1</v>
      </c>
      <c r="H141" t="s">
        <v>15</v>
      </c>
    </row>
    <row r="142" spans="1:8">
      <c r="A142">
        <v>2022</v>
      </c>
      <c r="B142" t="s">
        <v>117</v>
      </c>
      <c r="C142" s="174" t="s">
        <v>118</v>
      </c>
      <c r="D142" s="175" t="s">
        <v>11</v>
      </c>
      <c r="E142" s="174" t="s">
        <v>118</v>
      </c>
      <c r="F142" s="176">
        <v>1270.6005165851068</v>
      </c>
      <c r="G142" t="s">
        <v>1</v>
      </c>
      <c r="H142" t="s">
        <v>15</v>
      </c>
    </row>
    <row r="143" spans="1:8">
      <c r="A143">
        <v>2022</v>
      </c>
      <c r="B143" t="s">
        <v>117</v>
      </c>
      <c r="C143" s="174" t="s">
        <v>118</v>
      </c>
      <c r="D143" s="175" t="s">
        <v>12</v>
      </c>
      <c r="E143" s="174" t="s">
        <v>118</v>
      </c>
      <c r="F143" s="176">
        <v>1625.3486719745406</v>
      </c>
      <c r="G143" t="s">
        <v>1</v>
      </c>
      <c r="H143" t="s">
        <v>15</v>
      </c>
    </row>
    <row r="144" spans="1:8">
      <c r="A144">
        <v>2022</v>
      </c>
      <c r="B144" t="s">
        <v>117</v>
      </c>
      <c r="C144" s="174" t="s">
        <v>118</v>
      </c>
      <c r="D144" s="175" t="s">
        <v>5</v>
      </c>
      <c r="E144" s="174" t="s">
        <v>118</v>
      </c>
      <c r="F144" s="176">
        <v>4431.9696569577354</v>
      </c>
      <c r="G144" t="s">
        <v>1</v>
      </c>
      <c r="H144" t="s">
        <v>15</v>
      </c>
    </row>
    <row r="145" spans="1:8">
      <c r="A145">
        <v>2022</v>
      </c>
      <c r="B145" t="s">
        <v>117</v>
      </c>
      <c r="C145" s="174" t="s">
        <v>118</v>
      </c>
      <c r="D145" s="175" t="s">
        <v>44</v>
      </c>
      <c r="E145" s="174" t="s">
        <v>118</v>
      </c>
      <c r="F145" s="176">
        <v>1379.168971025857</v>
      </c>
      <c r="G145" t="s">
        <v>1</v>
      </c>
      <c r="H145" t="s">
        <v>15</v>
      </c>
    </row>
    <row r="146" spans="1:8">
      <c r="A146">
        <v>2022</v>
      </c>
      <c r="B146" t="s">
        <v>117</v>
      </c>
      <c r="C146" s="174" t="s">
        <v>118</v>
      </c>
      <c r="D146" s="175" t="s">
        <v>119</v>
      </c>
      <c r="E146" s="174" t="s">
        <v>118</v>
      </c>
      <c r="F146" s="176">
        <v>2359.7573869223143</v>
      </c>
      <c r="G146" t="s">
        <v>1</v>
      </c>
      <c r="H146" t="s">
        <v>15</v>
      </c>
    </row>
    <row r="147" spans="1:8">
      <c r="A147">
        <v>2022</v>
      </c>
      <c r="B147" t="s">
        <v>117</v>
      </c>
      <c r="C147" s="174" t="s">
        <v>118</v>
      </c>
      <c r="D147" s="175" t="s">
        <v>13</v>
      </c>
      <c r="E147" s="174" t="s">
        <v>118</v>
      </c>
      <c r="F147" s="176">
        <v>1717.4283000008927</v>
      </c>
      <c r="G147" t="s">
        <v>1</v>
      </c>
      <c r="H147" t="s">
        <v>15</v>
      </c>
    </row>
    <row r="148" spans="1:8">
      <c r="A148">
        <v>2022</v>
      </c>
      <c r="B148" t="s">
        <v>117</v>
      </c>
      <c r="C148" s="174" t="s">
        <v>118</v>
      </c>
      <c r="D148" s="175" t="s">
        <v>8</v>
      </c>
      <c r="E148" s="174" t="s">
        <v>118</v>
      </c>
      <c r="F148" s="176">
        <v>699.60112394336693</v>
      </c>
      <c r="G148" t="s">
        <v>1</v>
      </c>
      <c r="H148" t="s">
        <v>15</v>
      </c>
    </row>
    <row r="149" spans="1:8">
      <c r="A149">
        <v>2022</v>
      </c>
      <c r="B149" t="s">
        <v>117</v>
      </c>
      <c r="C149" s="174" t="s">
        <v>118</v>
      </c>
      <c r="D149" s="175" t="s">
        <v>47</v>
      </c>
      <c r="E149" s="174" t="s">
        <v>118</v>
      </c>
      <c r="F149" s="176">
        <v>849.48938572839131</v>
      </c>
      <c r="G149" t="s">
        <v>1</v>
      </c>
      <c r="H149" t="s">
        <v>15</v>
      </c>
    </row>
    <row r="150" spans="1:8">
      <c r="A150">
        <v>2022</v>
      </c>
      <c r="B150" t="s">
        <v>117</v>
      </c>
      <c r="C150" s="174" t="s">
        <v>118</v>
      </c>
      <c r="D150" s="175" t="s">
        <v>49</v>
      </c>
      <c r="E150" s="174" t="s">
        <v>118</v>
      </c>
      <c r="F150" s="176">
        <v>418.89358904208564</v>
      </c>
      <c r="G150" t="s">
        <v>1</v>
      </c>
      <c r="H150" t="s">
        <v>15</v>
      </c>
    </row>
    <row r="151" spans="1:8">
      <c r="A151">
        <v>2022</v>
      </c>
      <c r="B151" t="s">
        <v>117</v>
      </c>
      <c r="C151" s="174" t="s">
        <v>118</v>
      </c>
      <c r="D151" s="175" t="s">
        <v>51</v>
      </c>
      <c r="E151" s="174" t="s">
        <v>118</v>
      </c>
      <c r="F151" s="176">
        <v>398.25109658293945</v>
      </c>
      <c r="G151" t="s">
        <v>1</v>
      </c>
      <c r="H151" t="s">
        <v>15</v>
      </c>
    </row>
    <row r="152" spans="1:8">
      <c r="A152">
        <v>2022</v>
      </c>
      <c r="B152" t="s">
        <v>120</v>
      </c>
      <c r="C152" s="174" t="s">
        <v>118</v>
      </c>
      <c r="D152" s="175" t="s">
        <v>2</v>
      </c>
      <c r="E152" s="174" t="s">
        <v>118</v>
      </c>
      <c r="F152" s="176">
        <v>832.37878314806267</v>
      </c>
      <c r="G152" t="s">
        <v>1</v>
      </c>
      <c r="H152" t="s">
        <v>14</v>
      </c>
    </row>
    <row r="153" spans="1:8">
      <c r="A153">
        <v>2022</v>
      </c>
      <c r="B153" t="s">
        <v>120</v>
      </c>
      <c r="C153" s="174" t="s">
        <v>118</v>
      </c>
      <c r="D153" s="175" t="s">
        <v>44</v>
      </c>
      <c r="E153" s="174" t="s">
        <v>118</v>
      </c>
      <c r="F153" s="176">
        <v>5128.9302683756532</v>
      </c>
      <c r="G153" t="s">
        <v>1</v>
      </c>
      <c r="H153" t="s">
        <v>15</v>
      </c>
    </row>
    <row r="154" spans="1:8">
      <c r="A154">
        <v>2022</v>
      </c>
      <c r="B154" t="s">
        <v>120</v>
      </c>
      <c r="C154" s="174" t="s">
        <v>118</v>
      </c>
      <c r="D154" s="175" t="s">
        <v>53</v>
      </c>
      <c r="E154" s="174" t="s">
        <v>118</v>
      </c>
      <c r="F154" s="176">
        <v>316.89690100719952</v>
      </c>
      <c r="G154" t="s">
        <v>1</v>
      </c>
      <c r="H154" t="s">
        <v>15</v>
      </c>
    </row>
    <row r="155" spans="1:8">
      <c r="A155">
        <v>2022</v>
      </c>
      <c r="B155" t="s">
        <v>121</v>
      </c>
      <c r="C155" s="174" t="s">
        <v>118</v>
      </c>
      <c r="D155" s="175" t="s">
        <v>4</v>
      </c>
      <c r="E155" s="174" t="s">
        <v>118</v>
      </c>
      <c r="F155" s="176">
        <v>31.178779770000002</v>
      </c>
      <c r="G155" t="s">
        <v>1</v>
      </c>
      <c r="H155" t="s">
        <v>15</v>
      </c>
    </row>
    <row r="156" spans="1:8">
      <c r="A156">
        <v>2022</v>
      </c>
      <c r="B156" t="s">
        <v>121</v>
      </c>
      <c r="C156" s="174" t="s">
        <v>118</v>
      </c>
      <c r="D156" s="175" t="s">
        <v>12</v>
      </c>
      <c r="E156" s="174" t="s">
        <v>118</v>
      </c>
      <c r="F156" s="176">
        <v>6.3248394800000023</v>
      </c>
      <c r="G156" t="s">
        <v>1</v>
      </c>
      <c r="H156" t="s">
        <v>15</v>
      </c>
    </row>
    <row r="157" spans="1:8">
      <c r="A157">
        <v>2022</v>
      </c>
      <c r="B157" t="s">
        <v>121</v>
      </c>
      <c r="C157" s="174" t="s">
        <v>118</v>
      </c>
      <c r="D157" s="175" t="s">
        <v>119</v>
      </c>
      <c r="E157" s="174" t="s">
        <v>118</v>
      </c>
      <c r="F157" s="176">
        <v>18.535270999999995</v>
      </c>
      <c r="G157" t="s">
        <v>1</v>
      </c>
      <c r="H157" t="s">
        <v>15</v>
      </c>
    </row>
    <row r="158" spans="1:8">
      <c r="A158">
        <v>2022</v>
      </c>
      <c r="B158" t="s">
        <v>121</v>
      </c>
      <c r="C158" s="174" t="s">
        <v>118</v>
      </c>
      <c r="D158" s="175" t="s">
        <v>13</v>
      </c>
      <c r="E158" s="174" t="s">
        <v>118</v>
      </c>
      <c r="F158" s="176">
        <v>0</v>
      </c>
      <c r="G158" t="s">
        <v>1</v>
      </c>
      <c r="H158" t="s">
        <v>15</v>
      </c>
    </row>
    <row r="159" spans="1:8">
      <c r="A159">
        <v>2022</v>
      </c>
      <c r="B159" t="s">
        <v>121</v>
      </c>
      <c r="C159" s="174" t="s">
        <v>118</v>
      </c>
      <c r="D159" s="175" t="s">
        <v>122</v>
      </c>
      <c r="E159" s="174" t="s">
        <v>118</v>
      </c>
      <c r="F159" s="176">
        <v>4149.5437906927154</v>
      </c>
      <c r="G159" t="s">
        <v>1</v>
      </c>
      <c r="H159" t="s">
        <v>15</v>
      </c>
    </row>
    <row r="160" spans="1:8">
      <c r="A160">
        <v>2022</v>
      </c>
      <c r="B160" t="s">
        <v>121</v>
      </c>
      <c r="C160" s="174" t="s">
        <v>118</v>
      </c>
      <c r="D160" s="175" t="s">
        <v>8</v>
      </c>
      <c r="E160" s="174" t="s">
        <v>118</v>
      </c>
      <c r="F160" s="176">
        <v>1390.9845583264002</v>
      </c>
      <c r="G160" t="s">
        <v>1</v>
      </c>
      <c r="H160" t="s">
        <v>15</v>
      </c>
    </row>
    <row r="161" spans="1:8">
      <c r="A161">
        <v>2022</v>
      </c>
      <c r="B161" t="s">
        <v>121</v>
      </c>
      <c r="C161" s="174" t="s">
        <v>118</v>
      </c>
      <c r="D161" s="175" t="s">
        <v>47</v>
      </c>
      <c r="E161" s="174" t="s">
        <v>118</v>
      </c>
      <c r="F161" s="176">
        <v>1871.4271143563992</v>
      </c>
      <c r="G161" t="s">
        <v>1</v>
      </c>
      <c r="H161" t="s">
        <v>15</v>
      </c>
    </row>
    <row r="162" spans="1:8">
      <c r="A162">
        <v>2022</v>
      </c>
      <c r="B162" t="s">
        <v>121</v>
      </c>
      <c r="C162" s="174" t="s">
        <v>118</v>
      </c>
      <c r="D162" s="175" t="s">
        <v>49</v>
      </c>
      <c r="E162" s="174" t="s">
        <v>118</v>
      </c>
      <c r="F162" s="176">
        <v>7.391135000000002</v>
      </c>
      <c r="G162" t="s">
        <v>1</v>
      </c>
      <c r="H162" t="s">
        <v>15</v>
      </c>
    </row>
    <row r="163" spans="1:8">
      <c r="A163">
        <v>2022</v>
      </c>
      <c r="B163" t="s">
        <v>121</v>
      </c>
      <c r="C163" s="174" t="s">
        <v>118</v>
      </c>
      <c r="D163" s="175" t="s">
        <v>51</v>
      </c>
      <c r="E163" s="174" t="s">
        <v>118</v>
      </c>
      <c r="F163" s="176">
        <v>50.355940969199992</v>
      </c>
      <c r="G163" t="s">
        <v>1</v>
      </c>
      <c r="H163" t="s">
        <v>15</v>
      </c>
    </row>
    <row r="164" spans="1:8">
      <c r="A164">
        <v>2022</v>
      </c>
      <c r="B164" t="s">
        <v>123</v>
      </c>
      <c r="C164" s="174" t="s">
        <v>118</v>
      </c>
      <c r="D164" s="174" t="s">
        <v>118</v>
      </c>
      <c r="E164" s="174" t="s">
        <v>118</v>
      </c>
      <c r="F164" s="176">
        <v>74308.710621136459</v>
      </c>
      <c r="G164" t="s">
        <v>1</v>
      </c>
      <c r="H164" t="s">
        <v>118</v>
      </c>
    </row>
    <row r="165" spans="1:8">
      <c r="A165">
        <v>2022</v>
      </c>
      <c r="B165" t="s">
        <v>124</v>
      </c>
      <c r="C165" s="174" t="s">
        <v>118</v>
      </c>
      <c r="D165" s="174" t="s">
        <v>118</v>
      </c>
      <c r="E165" s="174" t="s">
        <v>118</v>
      </c>
      <c r="F165" s="176">
        <v>2170.5938498010005</v>
      </c>
      <c r="G165" t="s">
        <v>1</v>
      </c>
      <c r="H165" t="s">
        <v>118</v>
      </c>
    </row>
    <row r="166" spans="1:8">
      <c r="A166">
        <v>2022</v>
      </c>
      <c r="B166" t="s">
        <v>125</v>
      </c>
      <c r="C166" s="174" t="s">
        <v>118</v>
      </c>
      <c r="D166" s="174" t="s">
        <v>118</v>
      </c>
      <c r="E166" s="174" t="s">
        <v>118</v>
      </c>
      <c r="F166" s="176">
        <v>76479.304470937466</v>
      </c>
      <c r="G166" t="s">
        <v>1</v>
      </c>
      <c r="H166" t="s">
        <v>118</v>
      </c>
    </row>
    <row r="167" spans="1:8">
      <c r="A167" s="177" t="s">
        <v>76</v>
      </c>
      <c r="B167" t="s">
        <v>117</v>
      </c>
      <c r="C167" s="174" t="s">
        <v>118</v>
      </c>
      <c r="D167" s="175" t="s">
        <v>9</v>
      </c>
      <c r="E167" s="174" t="s">
        <v>118</v>
      </c>
      <c r="F167" s="176">
        <v>2092.1818044608281</v>
      </c>
      <c r="G167" t="s">
        <v>1</v>
      </c>
      <c r="H167" t="s">
        <v>11</v>
      </c>
    </row>
    <row r="168" spans="1:8">
      <c r="A168" s="177" t="s">
        <v>76</v>
      </c>
      <c r="B168" t="s">
        <v>117</v>
      </c>
      <c r="C168" s="174" t="s">
        <v>118</v>
      </c>
      <c r="D168" s="175" t="s">
        <v>3</v>
      </c>
      <c r="E168" s="174" t="s">
        <v>118</v>
      </c>
      <c r="F168" s="176">
        <v>2495.9108600624086</v>
      </c>
      <c r="G168" t="s">
        <v>1</v>
      </c>
      <c r="H168" t="s">
        <v>11</v>
      </c>
    </row>
    <row r="169" spans="1:8">
      <c r="A169" s="177" t="s">
        <v>76</v>
      </c>
      <c r="B169" t="s">
        <v>117</v>
      </c>
      <c r="C169" s="174" t="s">
        <v>118</v>
      </c>
      <c r="D169" s="175" t="s">
        <v>1</v>
      </c>
      <c r="E169" s="174" t="s">
        <v>118</v>
      </c>
      <c r="F169" s="176">
        <v>4149.517005247897</v>
      </c>
      <c r="G169" t="s">
        <v>1</v>
      </c>
      <c r="H169" t="s">
        <v>14</v>
      </c>
    </row>
    <row r="170" spans="1:8">
      <c r="A170" s="177" t="s">
        <v>76</v>
      </c>
      <c r="B170" t="s">
        <v>117</v>
      </c>
      <c r="C170" s="174" t="s">
        <v>118</v>
      </c>
      <c r="D170" s="175" t="s">
        <v>0</v>
      </c>
      <c r="E170" s="174" t="s">
        <v>118</v>
      </c>
      <c r="F170" s="176">
        <v>1690.6258000213111</v>
      </c>
      <c r="G170" t="s">
        <v>1</v>
      </c>
      <c r="H170" t="s">
        <v>14</v>
      </c>
    </row>
    <row r="171" spans="1:8">
      <c r="A171" s="177" t="s">
        <v>76</v>
      </c>
      <c r="B171" t="s">
        <v>117</v>
      </c>
      <c r="C171" s="174" t="s">
        <v>118</v>
      </c>
      <c r="D171" s="175" t="s">
        <v>4</v>
      </c>
      <c r="E171" s="174" t="s">
        <v>118</v>
      </c>
      <c r="F171" s="176">
        <v>182.08507669900268</v>
      </c>
      <c r="G171" t="s">
        <v>1</v>
      </c>
      <c r="H171" t="s">
        <v>14</v>
      </c>
    </row>
    <row r="172" spans="1:8">
      <c r="A172" s="177" t="s">
        <v>76</v>
      </c>
      <c r="B172" t="s">
        <v>117</v>
      </c>
      <c r="C172" s="174" t="s">
        <v>118</v>
      </c>
      <c r="D172" s="175" t="s">
        <v>2</v>
      </c>
      <c r="E172" s="174" t="s">
        <v>118</v>
      </c>
      <c r="F172" s="176">
        <v>13212.303980270704</v>
      </c>
      <c r="G172" t="s">
        <v>1</v>
      </c>
      <c r="H172" t="s">
        <v>14</v>
      </c>
    </row>
    <row r="173" spans="1:8">
      <c r="A173" s="177" t="s">
        <v>76</v>
      </c>
      <c r="B173" t="s">
        <v>117</v>
      </c>
      <c r="C173" s="174" t="s">
        <v>118</v>
      </c>
      <c r="D173" s="175" t="s">
        <v>6</v>
      </c>
      <c r="E173" s="174" t="s">
        <v>118</v>
      </c>
      <c r="F173" s="176">
        <v>16519.597725774962</v>
      </c>
      <c r="G173" t="s">
        <v>1</v>
      </c>
      <c r="H173" t="s">
        <v>15</v>
      </c>
    </row>
    <row r="174" spans="1:8">
      <c r="A174" s="177" t="s">
        <v>76</v>
      </c>
      <c r="B174" t="s">
        <v>117</v>
      </c>
      <c r="C174" s="174" t="s">
        <v>118</v>
      </c>
      <c r="D174" s="175" t="s">
        <v>10</v>
      </c>
      <c r="E174" s="174" t="s">
        <v>118</v>
      </c>
      <c r="F174" s="176">
        <v>10271.817452210718</v>
      </c>
      <c r="G174" t="s">
        <v>1</v>
      </c>
      <c r="H174" t="s">
        <v>15</v>
      </c>
    </row>
    <row r="175" spans="1:8">
      <c r="A175" s="177" t="s">
        <v>76</v>
      </c>
      <c r="B175" t="s">
        <v>117</v>
      </c>
      <c r="C175" s="174" t="s">
        <v>118</v>
      </c>
      <c r="D175" s="175" t="s">
        <v>11</v>
      </c>
      <c r="E175" s="174" t="s">
        <v>118</v>
      </c>
      <c r="F175" s="176">
        <v>1431.4822245966943</v>
      </c>
      <c r="G175" t="s">
        <v>1</v>
      </c>
      <c r="H175" t="s">
        <v>15</v>
      </c>
    </row>
    <row r="176" spans="1:8">
      <c r="A176" s="177" t="s">
        <v>76</v>
      </c>
      <c r="B176" t="s">
        <v>117</v>
      </c>
      <c r="C176" s="174" t="s">
        <v>118</v>
      </c>
      <c r="D176" s="175" t="s">
        <v>12</v>
      </c>
      <c r="E176" s="174" t="s">
        <v>118</v>
      </c>
      <c r="F176" s="176">
        <v>1736.6660592609931</v>
      </c>
      <c r="G176" t="s">
        <v>1</v>
      </c>
      <c r="H176" t="s">
        <v>15</v>
      </c>
    </row>
    <row r="177" spans="1:8">
      <c r="A177" s="177" t="s">
        <v>76</v>
      </c>
      <c r="B177" t="s">
        <v>117</v>
      </c>
      <c r="C177" s="174" t="s">
        <v>118</v>
      </c>
      <c r="D177" s="175" t="s">
        <v>5</v>
      </c>
      <c r="E177" s="174" t="s">
        <v>118</v>
      </c>
      <c r="F177" s="176">
        <v>4876.1756644182969</v>
      </c>
      <c r="G177" t="s">
        <v>1</v>
      </c>
      <c r="H177" t="s">
        <v>15</v>
      </c>
    </row>
    <row r="178" spans="1:8">
      <c r="A178" s="177" t="s">
        <v>76</v>
      </c>
      <c r="B178" t="s">
        <v>117</v>
      </c>
      <c r="C178" s="174" t="s">
        <v>118</v>
      </c>
      <c r="D178" s="175" t="s">
        <v>44</v>
      </c>
      <c r="E178" s="174" t="s">
        <v>118</v>
      </c>
      <c r="F178" s="176">
        <v>1472.6079059850963</v>
      </c>
      <c r="G178" t="s">
        <v>1</v>
      </c>
      <c r="H178" t="s">
        <v>15</v>
      </c>
    </row>
    <row r="179" spans="1:8">
      <c r="A179" s="177" t="s">
        <v>76</v>
      </c>
      <c r="B179" t="s">
        <v>117</v>
      </c>
      <c r="C179" s="174" t="s">
        <v>118</v>
      </c>
      <c r="D179" s="175" t="s">
        <v>119</v>
      </c>
      <c r="E179" s="174" t="s">
        <v>118</v>
      </c>
      <c r="F179" s="176">
        <v>2574.3695285112053</v>
      </c>
      <c r="G179" t="s">
        <v>1</v>
      </c>
      <c r="H179" t="s">
        <v>15</v>
      </c>
    </row>
    <row r="180" spans="1:8">
      <c r="A180" s="177" t="s">
        <v>76</v>
      </c>
      <c r="B180" t="s">
        <v>117</v>
      </c>
      <c r="C180" s="174" t="s">
        <v>118</v>
      </c>
      <c r="D180" s="175" t="s">
        <v>13</v>
      </c>
      <c r="E180" s="174" t="s">
        <v>118</v>
      </c>
      <c r="F180" s="176">
        <v>1830.8736515498204</v>
      </c>
      <c r="G180" t="s">
        <v>1</v>
      </c>
      <c r="H180" t="s">
        <v>15</v>
      </c>
    </row>
    <row r="181" spans="1:8">
      <c r="A181" s="177" t="s">
        <v>76</v>
      </c>
      <c r="B181" t="s">
        <v>117</v>
      </c>
      <c r="C181" s="174" t="s">
        <v>118</v>
      </c>
      <c r="D181" s="175" t="s">
        <v>8</v>
      </c>
      <c r="E181" s="174" t="s">
        <v>118</v>
      </c>
      <c r="F181" s="176">
        <v>809.23544574566813</v>
      </c>
      <c r="G181" t="s">
        <v>1</v>
      </c>
      <c r="H181" t="s">
        <v>15</v>
      </c>
    </row>
    <row r="182" spans="1:8">
      <c r="A182" s="177" t="s">
        <v>76</v>
      </c>
      <c r="B182" t="s">
        <v>117</v>
      </c>
      <c r="C182" s="174" t="s">
        <v>118</v>
      </c>
      <c r="D182" s="175" t="s">
        <v>47</v>
      </c>
      <c r="E182" s="174" t="s">
        <v>118</v>
      </c>
      <c r="F182" s="176">
        <v>863.36404841993158</v>
      </c>
      <c r="G182" t="s">
        <v>1</v>
      </c>
      <c r="H182" t="s">
        <v>15</v>
      </c>
    </row>
    <row r="183" spans="1:8">
      <c r="A183" s="177" t="s">
        <v>76</v>
      </c>
      <c r="B183" t="s">
        <v>117</v>
      </c>
      <c r="C183" s="174" t="s">
        <v>118</v>
      </c>
      <c r="D183" s="175" t="s">
        <v>49</v>
      </c>
      <c r="E183" s="174" t="s">
        <v>118</v>
      </c>
      <c r="F183" s="176">
        <v>446.50001890374676</v>
      </c>
      <c r="G183" t="s">
        <v>1</v>
      </c>
      <c r="H183" t="s">
        <v>15</v>
      </c>
    </row>
    <row r="184" spans="1:8">
      <c r="A184" s="177" t="s">
        <v>76</v>
      </c>
      <c r="B184" t="s">
        <v>117</v>
      </c>
      <c r="C184" s="174" t="s">
        <v>118</v>
      </c>
      <c r="D184" s="175" t="s">
        <v>51</v>
      </c>
      <c r="E184" s="174" t="s">
        <v>118</v>
      </c>
      <c r="F184" s="176">
        <v>443.85571650799318</v>
      </c>
      <c r="G184" t="s">
        <v>1</v>
      </c>
      <c r="H184" t="s">
        <v>15</v>
      </c>
    </row>
    <row r="185" spans="1:8">
      <c r="A185" s="177" t="s">
        <v>76</v>
      </c>
      <c r="B185" t="s">
        <v>120</v>
      </c>
      <c r="C185" s="174" t="s">
        <v>118</v>
      </c>
      <c r="D185" s="175" t="s">
        <v>2</v>
      </c>
      <c r="E185" s="174" t="s">
        <v>118</v>
      </c>
      <c r="F185" s="176">
        <v>994.4116323424289</v>
      </c>
      <c r="G185" t="s">
        <v>1</v>
      </c>
      <c r="H185" t="s">
        <v>14</v>
      </c>
    </row>
    <row r="186" spans="1:8">
      <c r="A186" s="177" t="s">
        <v>76</v>
      </c>
      <c r="B186" t="s">
        <v>120</v>
      </c>
      <c r="C186" s="174" t="s">
        <v>118</v>
      </c>
      <c r="D186" s="175" t="s">
        <v>44</v>
      </c>
      <c r="E186" s="174" t="s">
        <v>118</v>
      </c>
      <c r="F186" s="176">
        <v>5282.1372000604679</v>
      </c>
      <c r="G186" t="s">
        <v>1</v>
      </c>
      <c r="H186" t="s">
        <v>15</v>
      </c>
    </row>
    <row r="187" spans="1:8">
      <c r="A187" s="177" t="s">
        <v>76</v>
      </c>
      <c r="B187" t="s">
        <v>120</v>
      </c>
      <c r="C187" s="174" t="s">
        <v>118</v>
      </c>
      <c r="D187" s="175" t="s">
        <v>53</v>
      </c>
      <c r="E187" s="174" t="s">
        <v>118</v>
      </c>
      <c r="F187" s="176">
        <v>332.97461067093246</v>
      </c>
      <c r="G187" t="s">
        <v>1</v>
      </c>
      <c r="H187" t="s">
        <v>15</v>
      </c>
    </row>
    <row r="188" spans="1:8">
      <c r="A188" s="177" t="s">
        <v>76</v>
      </c>
      <c r="B188" t="s">
        <v>121</v>
      </c>
      <c r="C188" s="174" t="s">
        <v>118</v>
      </c>
      <c r="D188" s="175" t="s">
        <v>4</v>
      </c>
      <c r="E188" s="174" t="s">
        <v>118</v>
      </c>
      <c r="F188" s="176">
        <v>36.952721910000008</v>
      </c>
      <c r="G188" t="s">
        <v>1</v>
      </c>
      <c r="H188" t="s">
        <v>15</v>
      </c>
    </row>
    <row r="189" spans="1:8">
      <c r="A189" s="177" t="s">
        <v>76</v>
      </c>
      <c r="B189" t="s">
        <v>121</v>
      </c>
      <c r="C189" s="174" t="s">
        <v>118</v>
      </c>
      <c r="D189" s="175" t="s">
        <v>12</v>
      </c>
      <c r="E189" s="174" t="s">
        <v>118</v>
      </c>
      <c r="F189" s="176">
        <v>5.8191594599999981</v>
      </c>
      <c r="G189" t="s">
        <v>1</v>
      </c>
      <c r="H189" t="s">
        <v>15</v>
      </c>
    </row>
    <row r="190" spans="1:8">
      <c r="A190" s="177" t="s">
        <v>76</v>
      </c>
      <c r="B190" t="s">
        <v>121</v>
      </c>
      <c r="C190" s="174" t="s">
        <v>118</v>
      </c>
      <c r="D190" s="175" t="s">
        <v>119</v>
      </c>
      <c r="E190" s="174" t="s">
        <v>118</v>
      </c>
      <c r="F190" s="176">
        <v>20.202458</v>
      </c>
      <c r="G190" t="s">
        <v>1</v>
      </c>
      <c r="H190" t="s">
        <v>15</v>
      </c>
    </row>
    <row r="191" spans="1:8">
      <c r="A191" s="177" t="s">
        <v>76</v>
      </c>
      <c r="B191" t="s">
        <v>121</v>
      </c>
      <c r="C191" s="174" t="s">
        <v>118</v>
      </c>
      <c r="D191" s="175" t="s">
        <v>13</v>
      </c>
      <c r="E191" s="174" t="s">
        <v>118</v>
      </c>
      <c r="F191" s="176">
        <v>0</v>
      </c>
      <c r="G191" t="s">
        <v>1</v>
      </c>
      <c r="H191" t="s">
        <v>15</v>
      </c>
    </row>
    <row r="192" spans="1:8">
      <c r="A192" s="177" t="s">
        <v>76</v>
      </c>
      <c r="B192" t="s">
        <v>121</v>
      </c>
      <c r="C192" s="174" t="s">
        <v>118</v>
      </c>
      <c r="D192" s="175" t="s">
        <v>122</v>
      </c>
      <c r="E192" s="174" t="s">
        <v>118</v>
      </c>
      <c r="F192" s="176">
        <v>4436.8640714953035</v>
      </c>
      <c r="G192" t="s">
        <v>1</v>
      </c>
      <c r="H192" t="s">
        <v>15</v>
      </c>
    </row>
    <row r="193" spans="1:8">
      <c r="A193" s="177" t="s">
        <v>76</v>
      </c>
      <c r="B193" t="s">
        <v>121</v>
      </c>
      <c r="C193" s="174" t="s">
        <v>118</v>
      </c>
      <c r="D193" s="175" t="s">
        <v>8</v>
      </c>
      <c r="E193" s="174" t="s">
        <v>118</v>
      </c>
      <c r="F193" s="176">
        <v>1432.1992041031142</v>
      </c>
      <c r="G193" t="s">
        <v>1</v>
      </c>
      <c r="H193" t="s">
        <v>15</v>
      </c>
    </row>
    <row r="194" spans="1:8">
      <c r="A194" s="177" t="s">
        <v>76</v>
      </c>
      <c r="B194" t="s">
        <v>121</v>
      </c>
      <c r="C194" s="174" t="s">
        <v>118</v>
      </c>
      <c r="D194" s="175" t="s">
        <v>47</v>
      </c>
      <c r="E194" s="174" t="s">
        <v>118</v>
      </c>
      <c r="F194" s="176">
        <v>1947.4292848230207</v>
      </c>
      <c r="G194" t="s">
        <v>1</v>
      </c>
      <c r="H194" t="s">
        <v>15</v>
      </c>
    </row>
    <row r="195" spans="1:8">
      <c r="A195" s="177" t="s">
        <v>76</v>
      </c>
      <c r="B195" t="s">
        <v>121</v>
      </c>
      <c r="C195" s="174" t="s">
        <v>118</v>
      </c>
      <c r="D195" s="175" t="s">
        <v>49</v>
      </c>
      <c r="E195" s="174" t="s">
        <v>118</v>
      </c>
      <c r="F195" s="176">
        <v>7.4262220000000019</v>
      </c>
      <c r="G195" t="s">
        <v>1</v>
      </c>
      <c r="H195" t="s">
        <v>15</v>
      </c>
    </row>
    <row r="196" spans="1:8">
      <c r="A196" s="177" t="s">
        <v>76</v>
      </c>
      <c r="B196" t="s">
        <v>121</v>
      </c>
      <c r="C196" s="174" t="s">
        <v>118</v>
      </c>
      <c r="D196" s="175" t="s">
        <v>51</v>
      </c>
      <c r="E196" s="174" t="s">
        <v>118</v>
      </c>
      <c r="F196" s="176">
        <v>47.603293323000003</v>
      </c>
      <c r="G196" t="s">
        <v>1</v>
      </c>
      <c r="H196" t="s">
        <v>15</v>
      </c>
    </row>
    <row r="197" spans="1:8">
      <c r="A197" s="177" t="s">
        <v>76</v>
      </c>
      <c r="B197" t="s">
        <v>123</v>
      </c>
      <c r="C197" s="174" t="s">
        <v>118</v>
      </c>
      <c r="D197" s="174" t="s">
        <v>118</v>
      </c>
      <c r="E197" s="174" t="s">
        <v>118</v>
      </c>
      <c r="F197" s="176">
        <v>81643.189826835558</v>
      </c>
      <c r="G197" t="s">
        <v>1</v>
      </c>
      <c r="H197" t="s">
        <v>118</v>
      </c>
    </row>
    <row r="198" spans="1:8">
      <c r="A198" s="177" t="s">
        <v>76</v>
      </c>
      <c r="B198" t="s">
        <v>124</v>
      </c>
      <c r="C198" s="174" t="s">
        <v>118</v>
      </c>
      <c r="D198" s="174" t="s">
        <v>118</v>
      </c>
      <c r="E198" s="174" t="s">
        <v>118</v>
      </c>
      <c r="F198" s="176">
        <v>2168.9654174996031</v>
      </c>
      <c r="G198" t="s">
        <v>1</v>
      </c>
      <c r="H198" t="s">
        <v>118</v>
      </c>
    </row>
    <row r="199" spans="1:8">
      <c r="A199" s="177" t="s">
        <v>76</v>
      </c>
      <c r="B199" t="s">
        <v>125</v>
      </c>
      <c r="C199" s="174" t="s">
        <v>118</v>
      </c>
      <c r="D199" s="174" t="s">
        <v>118</v>
      </c>
      <c r="E199" s="174" t="s">
        <v>118</v>
      </c>
      <c r="F199" s="176">
        <v>83812.155244335154</v>
      </c>
      <c r="G199" t="s">
        <v>1</v>
      </c>
      <c r="H199" t="s">
        <v>118</v>
      </c>
    </row>
    <row r="200" spans="1:8">
      <c r="A200" s="177">
        <v>2018</v>
      </c>
      <c r="B200" t="s">
        <v>126</v>
      </c>
      <c r="C200" s="174" t="s">
        <v>118</v>
      </c>
      <c r="D200" s="175" t="s">
        <v>9</v>
      </c>
      <c r="E200" s="174" t="s">
        <v>118</v>
      </c>
      <c r="F200" s="176">
        <v>1646.6831965358538</v>
      </c>
      <c r="G200" t="s">
        <v>127</v>
      </c>
      <c r="H200" t="s">
        <v>11</v>
      </c>
    </row>
    <row r="201" spans="1:8">
      <c r="A201" s="177">
        <v>2018</v>
      </c>
      <c r="B201" t="s">
        <v>126</v>
      </c>
      <c r="C201" s="174" t="s">
        <v>118</v>
      </c>
      <c r="D201" s="175" t="s">
        <v>3</v>
      </c>
      <c r="E201" s="174" t="s">
        <v>118</v>
      </c>
      <c r="F201" s="176">
        <v>848.58902994086168</v>
      </c>
      <c r="G201" t="s">
        <v>127</v>
      </c>
      <c r="H201" t="s">
        <v>11</v>
      </c>
    </row>
    <row r="202" spans="1:8">
      <c r="A202" s="177">
        <v>2018</v>
      </c>
      <c r="B202" t="s">
        <v>126</v>
      </c>
      <c r="C202" s="174" t="s">
        <v>118</v>
      </c>
      <c r="D202" s="175" t="s">
        <v>1</v>
      </c>
      <c r="E202" s="174" t="s">
        <v>118</v>
      </c>
      <c r="F202" s="176">
        <v>3868.1527893538073</v>
      </c>
      <c r="G202" t="s">
        <v>127</v>
      </c>
      <c r="H202" t="s">
        <v>14</v>
      </c>
    </row>
    <row r="203" spans="1:8">
      <c r="A203" s="177">
        <v>2018</v>
      </c>
      <c r="B203" t="s">
        <v>126</v>
      </c>
      <c r="C203" s="174" t="s">
        <v>118</v>
      </c>
      <c r="D203" s="175" t="s">
        <v>0</v>
      </c>
      <c r="E203" s="174" t="s">
        <v>118</v>
      </c>
      <c r="F203" s="176">
        <v>1222.9358262750195</v>
      </c>
      <c r="G203" t="s">
        <v>127</v>
      </c>
      <c r="H203" t="s">
        <v>14</v>
      </c>
    </row>
    <row r="204" spans="1:8">
      <c r="A204" s="177">
        <v>2018</v>
      </c>
      <c r="B204" t="s">
        <v>126</v>
      </c>
      <c r="C204" s="174" t="s">
        <v>118</v>
      </c>
      <c r="D204" s="175" t="s">
        <v>4</v>
      </c>
      <c r="E204" s="174" t="s">
        <v>118</v>
      </c>
      <c r="F204" s="176">
        <v>175.06466518158766</v>
      </c>
      <c r="G204" t="s">
        <v>127</v>
      </c>
      <c r="H204" t="s">
        <v>14</v>
      </c>
    </row>
    <row r="205" spans="1:8">
      <c r="A205" s="177">
        <v>2018</v>
      </c>
      <c r="B205" t="s">
        <v>148</v>
      </c>
      <c r="C205" s="174" t="s">
        <v>118</v>
      </c>
      <c r="D205" s="175" t="s">
        <v>2</v>
      </c>
      <c r="E205" s="174" t="s">
        <v>118</v>
      </c>
      <c r="F205" s="176">
        <v>12924.173461976721</v>
      </c>
      <c r="G205" t="s">
        <v>127</v>
      </c>
      <c r="H205" t="s">
        <v>14</v>
      </c>
    </row>
    <row r="206" spans="1:8">
      <c r="A206" s="177">
        <v>2018</v>
      </c>
      <c r="B206" t="s">
        <v>126</v>
      </c>
      <c r="C206" s="174" t="s">
        <v>118</v>
      </c>
      <c r="D206" s="175" t="s">
        <v>6</v>
      </c>
      <c r="E206" s="174" t="s">
        <v>118</v>
      </c>
      <c r="F206" s="176">
        <v>12336.748211076039</v>
      </c>
      <c r="G206" t="s">
        <v>127</v>
      </c>
      <c r="H206" t="s">
        <v>15</v>
      </c>
    </row>
    <row r="207" spans="1:8">
      <c r="A207" s="177">
        <v>2018</v>
      </c>
      <c r="B207" t="s">
        <v>126</v>
      </c>
      <c r="C207" s="174" t="s">
        <v>118</v>
      </c>
      <c r="D207" s="175" t="s">
        <v>10</v>
      </c>
      <c r="E207" s="174" t="s">
        <v>118</v>
      </c>
      <c r="F207" s="176">
        <v>6886.9803996026058</v>
      </c>
      <c r="G207" t="s">
        <v>127</v>
      </c>
      <c r="H207" t="s">
        <v>15</v>
      </c>
    </row>
    <row r="208" spans="1:8">
      <c r="A208" s="177">
        <v>2018</v>
      </c>
      <c r="B208" t="s">
        <v>126</v>
      </c>
      <c r="C208" s="174" t="s">
        <v>118</v>
      </c>
      <c r="D208" s="175" t="s">
        <v>11</v>
      </c>
      <c r="E208" s="174" t="s">
        <v>118</v>
      </c>
      <c r="F208" s="176">
        <v>2001.8111444924552</v>
      </c>
      <c r="G208" t="s">
        <v>127</v>
      </c>
      <c r="H208" t="s">
        <v>15</v>
      </c>
    </row>
    <row r="209" spans="1:8">
      <c r="A209" s="177">
        <v>2018</v>
      </c>
      <c r="B209" t="s">
        <v>126</v>
      </c>
      <c r="C209" s="174" t="s">
        <v>118</v>
      </c>
      <c r="D209" s="175" t="s">
        <v>12</v>
      </c>
      <c r="E209" s="174" t="s">
        <v>118</v>
      </c>
      <c r="F209" s="176">
        <v>1592.3111151123078</v>
      </c>
      <c r="G209" t="s">
        <v>127</v>
      </c>
      <c r="H209" t="s">
        <v>15</v>
      </c>
    </row>
    <row r="210" spans="1:8">
      <c r="A210" s="177">
        <v>2018</v>
      </c>
      <c r="B210" t="s">
        <v>126</v>
      </c>
      <c r="C210" s="174" t="s">
        <v>118</v>
      </c>
      <c r="D210" s="175" t="s">
        <v>5</v>
      </c>
      <c r="E210" s="174" t="s">
        <v>118</v>
      </c>
      <c r="F210" s="176">
        <v>4125.5827261491886</v>
      </c>
      <c r="G210" t="s">
        <v>127</v>
      </c>
      <c r="H210" t="s">
        <v>15</v>
      </c>
    </row>
    <row r="211" spans="1:8">
      <c r="A211" s="177">
        <v>2018</v>
      </c>
      <c r="B211" t="s">
        <v>148</v>
      </c>
      <c r="C211" s="174" t="s">
        <v>118</v>
      </c>
      <c r="D211" s="175" t="s">
        <v>44</v>
      </c>
      <c r="E211" s="174" t="s">
        <v>118</v>
      </c>
      <c r="F211" s="176">
        <v>5824.0837668616414</v>
      </c>
      <c r="G211" t="s">
        <v>127</v>
      </c>
      <c r="H211" t="s">
        <v>15</v>
      </c>
    </row>
    <row r="212" spans="1:8">
      <c r="A212" s="177">
        <v>2018</v>
      </c>
      <c r="B212" t="s">
        <v>126</v>
      </c>
      <c r="C212" s="174" t="s">
        <v>118</v>
      </c>
      <c r="D212" s="175" t="s">
        <v>119</v>
      </c>
      <c r="E212" s="174" t="s">
        <v>118</v>
      </c>
      <c r="F212" s="176">
        <v>2159.0590974755455</v>
      </c>
      <c r="G212" t="s">
        <v>127</v>
      </c>
      <c r="H212" t="s">
        <v>15</v>
      </c>
    </row>
    <row r="213" spans="1:8">
      <c r="A213" s="177">
        <v>2018</v>
      </c>
      <c r="B213" t="s">
        <v>126</v>
      </c>
      <c r="C213" s="174" t="s">
        <v>118</v>
      </c>
      <c r="D213" s="175" t="s">
        <v>13</v>
      </c>
      <c r="E213" s="174" t="s">
        <v>118</v>
      </c>
      <c r="F213" s="176">
        <v>1256.5817831507036</v>
      </c>
      <c r="G213" t="s">
        <v>127</v>
      </c>
      <c r="H213" t="s">
        <v>15</v>
      </c>
    </row>
    <row r="214" spans="1:8">
      <c r="A214" s="177">
        <v>2018</v>
      </c>
      <c r="B214" t="s">
        <v>126</v>
      </c>
      <c r="C214" s="174" t="s">
        <v>118</v>
      </c>
      <c r="D214" s="175" t="s">
        <v>8</v>
      </c>
      <c r="E214" s="174" t="s">
        <v>118</v>
      </c>
      <c r="F214" s="176">
        <v>651.84146966235187</v>
      </c>
      <c r="G214" t="s">
        <v>127</v>
      </c>
      <c r="H214" t="s">
        <v>15</v>
      </c>
    </row>
    <row r="215" spans="1:8">
      <c r="A215" s="177">
        <v>2018</v>
      </c>
      <c r="B215" t="s">
        <v>126</v>
      </c>
      <c r="C215" s="174" t="s">
        <v>118</v>
      </c>
      <c r="D215" s="175" t="s">
        <v>47</v>
      </c>
      <c r="E215" s="174" t="s">
        <v>118</v>
      </c>
      <c r="F215" s="176">
        <v>621.61517875685774</v>
      </c>
      <c r="G215" t="s">
        <v>127</v>
      </c>
      <c r="H215" t="s">
        <v>15</v>
      </c>
    </row>
    <row r="216" spans="1:8">
      <c r="A216" s="177">
        <v>2018</v>
      </c>
      <c r="B216" t="s">
        <v>126</v>
      </c>
      <c r="C216" s="174" t="s">
        <v>118</v>
      </c>
      <c r="D216" s="175" t="s">
        <v>49</v>
      </c>
      <c r="E216" s="174" t="s">
        <v>118</v>
      </c>
      <c r="F216" s="176">
        <v>457.02449140281635</v>
      </c>
      <c r="G216" t="s">
        <v>127</v>
      </c>
      <c r="H216" t="s">
        <v>15</v>
      </c>
    </row>
    <row r="217" spans="1:8">
      <c r="A217" s="177">
        <v>2018</v>
      </c>
      <c r="B217" t="s">
        <v>126</v>
      </c>
      <c r="C217" s="174" t="s">
        <v>118</v>
      </c>
      <c r="D217" s="175" t="s">
        <v>51</v>
      </c>
      <c r="E217" s="174" t="s">
        <v>118</v>
      </c>
      <c r="F217" s="176">
        <v>437.81687025806156</v>
      </c>
      <c r="G217" t="s">
        <v>127</v>
      </c>
      <c r="H217" t="s">
        <v>15</v>
      </c>
    </row>
    <row r="218" spans="1:8">
      <c r="A218" s="177">
        <v>2018</v>
      </c>
      <c r="B218" t="s">
        <v>128</v>
      </c>
      <c r="C218" s="174" t="s">
        <v>118</v>
      </c>
      <c r="D218" s="175" t="s">
        <v>53</v>
      </c>
      <c r="E218" s="174" t="s">
        <v>118</v>
      </c>
      <c r="F218" s="176">
        <v>303.235387</v>
      </c>
      <c r="G218" t="s">
        <v>127</v>
      </c>
      <c r="H218" t="s">
        <v>15</v>
      </c>
    </row>
    <row r="219" spans="1:8">
      <c r="A219" s="177">
        <v>2018</v>
      </c>
      <c r="B219" t="s">
        <v>129</v>
      </c>
      <c r="C219" s="174" t="s">
        <v>118</v>
      </c>
      <c r="D219" s="175" t="s">
        <v>4</v>
      </c>
      <c r="E219" s="174" t="s">
        <v>118</v>
      </c>
      <c r="F219" s="176">
        <v>29.457911490000001</v>
      </c>
      <c r="G219" t="s">
        <v>127</v>
      </c>
      <c r="H219" t="s">
        <v>15</v>
      </c>
    </row>
    <row r="220" spans="1:8">
      <c r="A220" s="177">
        <v>2018</v>
      </c>
      <c r="B220" t="s">
        <v>129</v>
      </c>
      <c r="C220" s="174" t="s">
        <v>118</v>
      </c>
      <c r="D220" s="175" t="s">
        <v>12</v>
      </c>
      <c r="E220" s="174" t="s">
        <v>118</v>
      </c>
      <c r="F220" s="176">
        <v>5.8284839999999996</v>
      </c>
      <c r="G220" t="s">
        <v>127</v>
      </c>
      <c r="H220" t="s">
        <v>15</v>
      </c>
    </row>
    <row r="221" spans="1:8">
      <c r="A221" s="177">
        <v>2018</v>
      </c>
      <c r="B221" t="s">
        <v>129</v>
      </c>
      <c r="C221" s="174" t="s">
        <v>118</v>
      </c>
      <c r="D221" s="175" t="s">
        <v>119</v>
      </c>
      <c r="E221" s="174" t="s">
        <v>118</v>
      </c>
      <c r="F221" s="176">
        <v>14.885</v>
      </c>
      <c r="G221" t="s">
        <v>127</v>
      </c>
      <c r="H221" t="s">
        <v>15</v>
      </c>
    </row>
    <row r="222" spans="1:8">
      <c r="A222" s="177">
        <v>2018</v>
      </c>
      <c r="B222" t="s">
        <v>129</v>
      </c>
      <c r="C222" s="174" t="s">
        <v>118</v>
      </c>
      <c r="D222" s="175" t="s">
        <v>13</v>
      </c>
      <c r="E222" s="174" t="s">
        <v>118</v>
      </c>
      <c r="F222" s="176">
        <v>0</v>
      </c>
      <c r="G222" t="s">
        <v>127</v>
      </c>
      <c r="H222" t="s">
        <v>15</v>
      </c>
    </row>
    <row r="223" spans="1:8">
      <c r="A223" s="177">
        <v>2018</v>
      </c>
      <c r="B223" t="s">
        <v>129</v>
      </c>
      <c r="C223" s="174" t="s">
        <v>118</v>
      </c>
      <c r="D223" s="175" t="s">
        <v>122</v>
      </c>
      <c r="E223" s="174" t="s">
        <v>118</v>
      </c>
      <c r="F223" s="176">
        <v>2777.72954626</v>
      </c>
      <c r="G223" t="s">
        <v>127</v>
      </c>
      <c r="H223" t="s">
        <v>15</v>
      </c>
    </row>
    <row r="224" spans="1:8">
      <c r="A224" s="177">
        <v>2018</v>
      </c>
      <c r="B224" t="s">
        <v>129</v>
      </c>
      <c r="C224" s="174" t="s">
        <v>118</v>
      </c>
      <c r="D224" s="175" t="s">
        <v>8</v>
      </c>
      <c r="E224" s="174" t="s">
        <v>118</v>
      </c>
      <c r="F224" s="176">
        <v>1469.2133577822001</v>
      </c>
      <c r="G224" t="s">
        <v>127</v>
      </c>
      <c r="H224" t="s">
        <v>15</v>
      </c>
    </row>
    <row r="225" spans="1:8">
      <c r="A225" s="177">
        <v>2018</v>
      </c>
      <c r="B225" t="s">
        <v>129</v>
      </c>
      <c r="C225" s="174" t="s">
        <v>118</v>
      </c>
      <c r="D225" s="175" t="s">
        <v>47</v>
      </c>
      <c r="E225" s="174" t="s">
        <v>118</v>
      </c>
      <c r="F225" s="176">
        <v>1310.6960264938236</v>
      </c>
      <c r="G225" t="s">
        <v>127</v>
      </c>
      <c r="H225" t="s">
        <v>15</v>
      </c>
    </row>
    <row r="226" spans="1:8">
      <c r="A226" s="177">
        <v>2018</v>
      </c>
      <c r="B226" t="s">
        <v>129</v>
      </c>
      <c r="C226" s="174" t="s">
        <v>118</v>
      </c>
      <c r="D226" s="175" t="s">
        <v>49</v>
      </c>
      <c r="E226" s="174" t="s">
        <v>118</v>
      </c>
      <c r="F226" s="176">
        <v>7.0789260000000009</v>
      </c>
      <c r="G226" t="s">
        <v>127</v>
      </c>
      <c r="H226" t="s">
        <v>15</v>
      </c>
    </row>
    <row r="227" spans="1:8">
      <c r="A227" s="177">
        <v>2018</v>
      </c>
      <c r="B227" t="s">
        <v>129</v>
      </c>
      <c r="C227" s="174" t="s">
        <v>118</v>
      </c>
      <c r="D227" s="175" t="s">
        <v>51</v>
      </c>
      <c r="E227" s="174" t="s">
        <v>118</v>
      </c>
      <c r="F227" s="176">
        <v>61.989385088300011</v>
      </c>
      <c r="G227" t="s">
        <v>127</v>
      </c>
      <c r="H227" t="s">
        <v>15</v>
      </c>
    </row>
    <row r="228" spans="1:8">
      <c r="A228" s="177">
        <v>2018</v>
      </c>
      <c r="B228" t="s">
        <v>130</v>
      </c>
      <c r="C228" s="174" t="s">
        <v>118</v>
      </c>
      <c r="D228" s="175" t="s">
        <v>118</v>
      </c>
      <c r="E228" s="174" t="s">
        <v>118</v>
      </c>
      <c r="F228" s="176">
        <v>65017.169247378741</v>
      </c>
      <c r="G228" t="s">
        <v>127</v>
      </c>
      <c r="H228" t="s">
        <v>118</v>
      </c>
    </row>
    <row r="229" spans="1:8">
      <c r="A229" s="177">
        <v>2018</v>
      </c>
      <c r="B229" t="s">
        <v>124</v>
      </c>
      <c r="C229" s="174" t="s">
        <v>118</v>
      </c>
      <c r="D229" s="175" t="s">
        <v>118</v>
      </c>
      <c r="E229" s="174" t="s">
        <v>118</v>
      </c>
      <c r="F229" s="176">
        <v>2299.3019338700014</v>
      </c>
      <c r="G229" t="s">
        <v>127</v>
      </c>
      <c r="H229" t="s">
        <v>118</v>
      </c>
    </row>
    <row r="230" spans="1:8">
      <c r="A230" s="177">
        <v>2018</v>
      </c>
      <c r="B230" t="s">
        <v>131</v>
      </c>
      <c r="C230" s="174" t="s">
        <v>118</v>
      </c>
      <c r="D230" s="174" t="s">
        <v>118</v>
      </c>
      <c r="E230" s="174" t="s">
        <v>118</v>
      </c>
      <c r="F230" s="176">
        <v>67316.471181248737</v>
      </c>
      <c r="G230" t="s">
        <v>127</v>
      </c>
      <c r="H230" t="s">
        <v>118</v>
      </c>
    </row>
    <row r="231" spans="1:8">
      <c r="A231" s="177">
        <v>2019</v>
      </c>
      <c r="B231" t="s">
        <v>126</v>
      </c>
      <c r="C231" s="174" t="s">
        <v>118</v>
      </c>
      <c r="D231" s="174" t="s">
        <v>9</v>
      </c>
      <c r="E231" s="174" t="s">
        <v>118</v>
      </c>
      <c r="F231" s="176">
        <v>1743.1951750414692</v>
      </c>
      <c r="G231" t="s">
        <v>127</v>
      </c>
      <c r="H231" t="s">
        <v>11</v>
      </c>
    </row>
    <row r="232" spans="1:8">
      <c r="A232" s="177">
        <v>2019</v>
      </c>
      <c r="B232" t="s">
        <v>126</v>
      </c>
      <c r="C232" s="174" t="s">
        <v>118</v>
      </c>
      <c r="D232" s="174" t="s">
        <v>3</v>
      </c>
      <c r="E232" s="174" t="s">
        <v>118</v>
      </c>
      <c r="F232" s="176">
        <v>1049.9263187949468</v>
      </c>
      <c r="G232" t="s">
        <v>127</v>
      </c>
      <c r="H232" t="s">
        <v>11</v>
      </c>
    </row>
    <row r="233" spans="1:8">
      <c r="A233">
        <v>2019</v>
      </c>
      <c r="B233" t="s">
        <v>126</v>
      </c>
      <c r="C233" s="174" t="s">
        <v>118</v>
      </c>
      <c r="D233" s="175" t="s">
        <v>1</v>
      </c>
      <c r="E233" s="174" t="s">
        <v>118</v>
      </c>
      <c r="F233" s="176">
        <v>3825.6499672464306</v>
      </c>
      <c r="G233" t="s">
        <v>127</v>
      </c>
      <c r="H233" t="s">
        <v>14</v>
      </c>
    </row>
    <row r="234" spans="1:8">
      <c r="A234">
        <v>2019</v>
      </c>
      <c r="B234" t="s">
        <v>126</v>
      </c>
      <c r="C234" s="174" t="s">
        <v>118</v>
      </c>
      <c r="D234" s="175" t="s">
        <v>0</v>
      </c>
      <c r="E234" s="174" t="s">
        <v>118</v>
      </c>
      <c r="F234" s="176">
        <v>1272.9840498604783</v>
      </c>
      <c r="G234" t="s">
        <v>127</v>
      </c>
      <c r="H234" t="s">
        <v>14</v>
      </c>
    </row>
    <row r="235" spans="1:8">
      <c r="A235">
        <v>2019</v>
      </c>
      <c r="B235" t="s">
        <v>126</v>
      </c>
      <c r="C235" s="174" t="s">
        <v>118</v>
      </c>
      <c r="D235" s="175" t="s">
        <v>4</v>
      </c>
      <c r="E235" s="174" t="s">
        <v>118</v>
      </c>
      <c r="F235" s="176">
        <v>157.60030122052439</v>
      </c>
      <c r="G235" t="s">
        <v>127</v>
      </c>
      <c r="H235" t="s">
        <v>14</v>
      </c>
    </row>
    <row r="236" spans="1:8">
      <c r="A236">
        <v>2019</v>
      </c>
      <c r="B236" t="s">
        <v>148</v>
      </c>
      <c r="C236" s="174" t="s">
        <v>118</v>
      </c>
      <c r="D236" s="175" t="s">
        <v>2</v>
      </c>
      <c r="E236" s="174" t="s">
        <v>118</v>
      </c>
      <c r="F236" s="176">
        <v>13042.502030729565</v>
      </c>
      <c r="G236" t="s">
        <v>127</v>
      </c>
      <c r="H236" t="s">
        <v>14</v>
      </c>
    </row>
    <row r="237" spans="1:8">
      <c r="A237">
        <v>2019</v>
      </c>
      <c r="B237" t="s">
        <v>126</v>
      </c>
      <c r="C237" s="174" t="s">
        <v>118</v>
      </c>
      <c r="D237" s="175" t="s">
        <v>6</v>
      </c>
      <c r="E237" s="174" t="s">
        <v>118</v>
      </c>
      <c r="F237" s="176">
        <v>12516.276342553661</v>
      </c>
      <c r="G237" t="s">
        <v>127</v>
      </c>
      <c r="H237" t="s">
        <v>15</v>
      </c>
    </row>
    <row r="238" spans="1:8">
      <c r="A238">
        <v>2019</v>
      </c>
      <c r="B238" t="s">
        <v>126</v>
      </c>
      <c r="C238" s="174" t="s">
        <v>118</v>
      </c>
      <c r="D238" s="175" t="s">
        <v>10</v>
      </c>
      <c r="E238" s="174" t="s">
        <v>118</v>
      </c>
      <c r="F238" s="176">
        <v>7395.6027496206734</v>
      </c>
      <c r="G238" t="s">
        <v>127</v>
      </c>
      <c r="H238" t="s">
        <v>15</v>
      </c>
    </row>
    <row r="239" spans="1:8">
      <c r="A239">
        <v>2019</v>
      </c>
      <c r="B239" t="s">
        <v>126</v>
      </c>
      <c r="C239" s="174" t="s">
        <v>118</v>
      </c>
      <c r="D239" s="175" t="s">
        <v>11</v>
      </c>
      <c r="E239" s="174" t="s">
        <v>118</v>
      </c>
      <c r="F239" s="176">
        <v>2022.4552168168893</v>
      </c>
      <c r="G239" t="s">
        <v>127</v>
      </c>
      <c r="H239" t="s">
        <v>15</v>
      </c>
    </row>
    <row r="240" spans="1:8">
      <c r="A240">
        <v>2019</v>
      </c>
      <c r="B240" t="s">
        <v>126</v>
      </c>
      <c r="C240" s="174" t="s">
        <v>118</v>
      </c>
      <c r="D240" s="175" t="s">
        <v>12</v>
      </c>
      <c r="E240" s="174" t="s">
        <v>118</v>
      </c>
      <c r="F240" s="176">
        <v>1595.4044641145158</v>
      </c>
      <c r="G240" t="s">
        <v>127</v>
      </c>
      <c r="H240" t="s">
        <v>15</v>
      </c>
    </row>
    <row r="241" spans="1:8">
      <c r="A241">
        <v>2019</v>
      </c>
      <c r="B241" t="s">
        <v>126</v>
      </c>
      <c r="C241" s="174" t="s">
        <v>118</v>
      </c>
      <c r="D241" s="175" t="s">
        <v>5</v>
      </c>
      <c r="E241" s="174" t="s">
        <v>118</v>
      </c>
      <c r="F241" s="176">
        <v>4211.8541804018469</v>
      </c>
      <c r="G241" t="s">
        <v>127</v>
      </c>
      <c r="H241" t="s">
        <v>15</v>
      </c>
    </row>
    <row r="242" spans="1:8">
      <c r="A242">
        <v>2019</v>
      </c>
      <c r="B242" t="s">
        <v>148</v>
      </c>
      <c r="C242" s="174" t="s">
        <v>118</v>
      </c>
      <c r="D242" s="175" t="s">
        <v>44</v>
      </c>
      <c r="E242" s="174" t="s">
        <v>118</v>
      </c>
      <c r="F242" s="176">
        <v>6143.3286841357194</v>
      </c>
      <c r="G242" t="s">
        <v>127</v>
      </c>
      <c r="H242" t="s">
        <v>15</v>
      </c>
    </row>
    <row r="243" spans="1:8">
      <c r="A243">
        <v>2019</v>
      </c>
      <c r="B243" t="s">
        <v>126</v>
      </c>
      <c r="C243" s="174" t="s">
        <v>118</v>
      </c>
      <c r="D243" s="175" t="s">
        <v>119</v>
      </c>
      <c r="E243" s="174" t="s">
        <v>118</v>
      </c>
      <c r="F243" s="176">
        <v>2193.3283980008359</v>
      </c>
      <c r="G243" t="s">
        <v>127</v>
      </c>
      <c r="H243" t="s">
        <v>15</v>
      </c>
    </row>
    <row r="244" spans="1:8">
      <c r="A244">
        <v>2019</v>
      </c>
      <c r="B244" t="s">
        <v>126</v>
      </c>
      <c r="C244" s="174" t="s">
        <v>118</v>
      </c>
      <c r="D244" s="175" t="s">
        <v>13</v>
      </c>
      <c r="E244" s="174" t="s">
        <v>118</v>
      </c>
      <c r="F244" s="176">
        <v>1453.3504135632584</v>
      </c>
      <c r="G244" t="s">
        <v>127</v>
      </c>
      <c r="H244" t="s">
        <v>15</v>
      </c>
    </row>
    <row r="245" spans="1:8">
      <c r="A245">
        <v>2019</v>
      </c>
      <c r="B245" t="s">
        <v>126</v>
      </c>
      <c r="C245" s="174" t="s">
        <v>118</v>
      </c>
      <c r="D245" s="175" t="s">
        <v>8</v>
      </c>
      <c r="E245" s="174" t="s">
        <v>118</v>
      </c>
      <c r="F245" s="176">
        <v>681.43768060758089</v>
      </c>
      <c r="G245" t="s">
        <v>127</v>
      </c>
      <c r="H245" t="s">
        <v>15</v>
      </c>
    </row>
    <row r="246" spans="1:8">
      <c r="A246">
        <v>2019</v>
      </c>
      <c r="B246" t="s">
        <v>126</v>
      </c>
      <c r="C246" s="174" t="s">
        <v>118</v>
      </c>
      <c r="D246" s="175" t="s">
        <v>47</v>
      </c>
      <c r="E246" s="174" t="s">
        <v>118</v>
      </c>
      <c r="F246" s="176">
        <v>647.23498149427382</v>
      </c>
      <c r="G246" t="s">
        <v>127</v>
      </c>
      <c r="H246" t="s">
        <v>15</v>
      </c>
    </row>
    <row r="247" spans="1:8">
      <c r="A247">
        <v>2019</v>
      </c>
      <c r="B247" t="s">
        <v>126</v>
      </c>
      <c r="C247" s="174" t="s">
        <v>118</v>
      </c>
      <c r="D247" s="175" t="s">
        <v>49</v>
      </c>
      <c r="E247" s="174" t="s">
        <v>118</v>
      </c>
      <c r="F247" s="176">
        <v>441.78240695320403</v>
      </c>
      <c r="G247" t="s">
        <v>127</v>
      </c>
      <c r="H247" t="s">
        <v>15</v>
      </c>
    </row>
    <row r="248" spans="1:8">
      <c r="A248">
        <v>2019</v>
      </c>
      <c r="B248" t="s">
        <v>126</v>
      </c>
      <c r="C248" s="174" t="s">
        <v>118</v>
      </c>
      <c r="D248" s="175" t="s">
        <v>51</v>
      </c>
      <c r="E248" s="174" t="s">
        <v>118</v>
      </c>
      <c r="F248" s="176">
        <v>448.36111700991643</v>
      </c>
      <c r="G248" t="s">
        <v>127</v>
      </c>
      <c r="H248" t="s">
        <v>15</v>
      </c>
    </row>
    <row r="249" spans="1:8">
      <c r="A249">
        <v>2019</v>
      </c>
      <c r="B249" t="s">
        <v>128</v>
      </c>
      <c r="C249" s="174" t="s">
        <v>118</v>
      </c>
      <c r="D249" s="175" t="s">
        <v>53</v>
      </c>
      <c r="E249" s="174" t="s">
        <v>118</v>
      </c>
      <c r="F249" s="176">
        <v>355.31226335375754</v>
      </c>
      <c r="G249" t="s">
        <v>127</v>
      </c>
      <c r="H249" t="s">
        <v>15</v>
      </c>
    </row>
    <row r="250" spans="1:8">
      <c r="A250">
        <v>2019</v>
      </c>
      <c r="B250" t="s">
        <v>129</v>
      </c>
      <c r="C250" s="174" t="s">
        <v>118</v>
      </c>
      <c r="D250" s="175" t="s">
        <v>4</v>
      </c>
      <c r="E250" s="174" t="s">
        <v>118</v>
      </c>
      <c r="F250" s="176">
        <v>31.352761263483348</v>
      </c>
      <c r="G250" t="s">
        <v>127</v>
      </c>
      <c r="H250" t="s">
        <v>15</v>
      </c>
    </row>
    <row r="251" spans="1:8">
      <c r="A251">
        <v>2019</v>
      </c>
      <c r="B251" t="s">
        <v>129</v>
      </c>
      <c r="C251" s="174" t="s">
        <v>118</v>
      </c>
      <c r="D251" s="175" t="s">
        <v>12</v>
      </c>
      <c r="E251" s="174" t="s">
        <v>118</v>
      </c>
      <c r="F251" s="176">
        <v>6.6425211519412448</v>
      </c>
      <c r="G251" t="s">
        <v>127</v>
      </c>
      <c r="H251" t="s">
        <v>15</v>
      </c>
    </row>
    <row r="252" spans="1:8">
      <c r="A252">
        <v>2019</v>
      </c>
      <c r="B252" t="s">
        <v>129</v>
      </c>
      <c r="C252" s="174" t="s">
        <v>118</v>
      </c>
      <c r="D252" s="175" t="s">
        <v>119</v>
      </c>
      <c r="E252" s="174" t="s">
        <v>118</v>
      </c>
      <c r="F252" s="176">
        <v>15.336246774806392</v>
      </c>
      <c r="G252" t="s">
        <v>127</v>
      </c>
      <c r="H252" t="s">
        <v>15</v>
      </c>
    </row>
    <row r="253" spans="1:8">
      <c r="A253">
        <v>2019</v>
      </c>
      <c r="B253" t="s">
        <v>129</v>
      </c>
      <c r="C253" s="174" t="s">
        <v>118</v>
      </c>
      <c r="D253" s="175" t="s">
        <v>13</v>
      </c>
      <c r="E253" s="174" t="s">
        <v>118</v>
      </c>
      <c r="F253" s="176">
        <v>0</v>
      </c>
      <c r="G253" t="s">
        <v>127</v>
      </c>
      <c r="H253" t="s">
        <v>15</v>
      </c>
    </row>
    <row r="254" spans="1:8">
      <c r="A254">
        <v>2019</v>
      </c>
      <c r="B254" t="s">
        <v>129</v>
      </c>
      <c r="C254" s="174" t="s">
        <v>118</v>
      </c>
      <c r="D254" s="175" t="s">
        <v>122</v>
      </c>
      <c r="E254" s="174" t="s">
        <v>118</v>
      </c>
      <c r="F254" s="176">
        <v>2959.0323656178098</v>
      </c>
      <c r="G254" t="s">
        <v>127</v>
      </c>
      <c r="H254" t="s">
        <v>15</v>
      </c>
    </row>
    <row r="255" spans="1:8">
      <c r="A255">
        <v>2019</v>
      </c>
      <c r="B255" t="s">
        <v>129</v>
      </c>
      <c r="C255" s="174" t="s">
        <v>118</v>
      </c>
      <c r="D255" s="175" t="s">
        <v>8</v>
      </c>
      <c r="E255" s="174" t="s">
        <v>118</v>
      </c>
      <c r="F255" s="176">
        <v>1543.0852424805967</v>
      </c>
      <c r="G255" t="s">
        <v>127</v>
      </c>
      <c r="H255" t="s">
        <v>15</v>
      </c>
    </row>
    <row r="256" spans="1:8">
      <c r="A256">
        <v>2019</v>
      </c>
      <c r="B256" t="s">
        <v>129</v>
      </c>
      <c r="C256" s="174" t="s">
        <v>118</v>
      </c>
      <c r="D256" s="175" t="s">
        <v>47</v>
      </c>
      <c r="E256" s="174" t="s">
        <v>118</v>
      </c>
      <c r="F256" s="176">
        <v>1332.8562275807583</v>
      </c>
      <c r="G256" t="s">
        <v>127</v>
      </c>
      <c r="H256" t="s">
        <v>15</v>
      </c>
    </row>
    <row r="257" spans="1:8">
      <c r="A257">
        <v>2019</v>
      </c>
      <c r="B257" t="s">
        <v>129</v>
      </c>
      <c r="C257" s="174" t="s">
        <v>118</v>
      </c>
      <c r="D257" s="175" t="s">
        <v>49</v>
      </c>
      <c r="E257" s="174" t="s">
        <v>118</v>
      </c>
      <c r="F257" s="176">
        <v>6.931451942310856</v>
      </c>
      <c r="G257" t="s">
        <v>127</v>
      </c>
      <c r="H257" t="s">
        <v>15</v>
      </c>
    </row>
    <row r="258" spans="1:8">
      <c r="A258">
        <v>2019</v>
      </c>
      <c r="B258" t="s">
        <v>129</v>
      </c>
      <c r="C258" s="174" t="s">
        <v>118</v>
      </c>
      <c r="D258" s="175" t="s">
        <v>51</v>
      </c>
      <c r="E258" s="174" t="s">
        <v>118</v>
      </c>
      <c r="F258" s="176">
        <v>49.010899944781158</v>
      </c>
      <c r="G258" t="s">
        <v>127</v>
      </c>
      <c r="H258" t="s">
        <v>15</v>
      </c>
    </row>
    <row r="259" spans="1:8">
      <c r="A259">
        <v>2019</v>
      </c>
      <c r="B259" t="s">
        <v>130</v>
      </c>
      <c r="C259" s="174" t="s">
        <v>118</v>
      </c>
      <c r="D259" s="175" t="s">
        <v>118</v>
      </c>
      <c r="E259" s="174" t="s">
        <v>118</v>
      </c>
      <c r="F259" s="176">
        <v>67141.834458276033</v>
      </c>
      <c r="G259" t="s">
        <v>127</v>
      </c>
      <c r="H259" t="s">
        <v>118</v>
      </c>
    </row>
    <row r="260" spans="1:8">
      <c r="A260">
        <v>2019</v>
      </c>
      <c r="B260" t="s">
        <v>124</v>
      </c>
      <c r="C260" s="174" t="s">
        <v>118</v>
      </c>
      <c r="D260" s="175" t="s">
        <v>118</v>
      </c>
      <c r="E260" s="174" t="s">
        <v>118</v>
      </c>
      <c r="F260" s="176">
        <v>2263.5125536398859</v>
      </c>
      <c r="G260" t="s">
        <v>127</v>
      </c>
      <c r="H260" t="s">
        <v>118</v>
      </c>
    </row>
    <row r="261" spans="1:8">
      <c r="A261">
        <v>2019</v>
      </c>
      <c r="B261" t="s">
        <v>131</v>
      </c>
      <c r="C261" s="174" t="s">
        <v>118</v>
      </c>
      <c r="D261" s="175" t="s">
        <v>118</v>
      </c>
      <c r="E261" s="174" t="s">
        <v>118</v>
      </c>
      <c r="F261" s="176">
        <v>69405.347011915917</v>
      </c>
      <c r="G261" t="s">
        <v>127</v>
      </c>
      <c r="H261" t="s">
        <v>118</v>
      </c>
    </row>
    <row r="262" spans="1:8">
      <c r="A262">
        <v>2020</v>
      </c>
      <c r="B262" t="s">
        <v>126</v>
      </c>
      <c r="C262" s="174" t="s">
        <v>118</v>
      </c>
      <c r="D262" s="175" t="s">
        <v>9</v>
      </c>
      <c r="E262" s="174" t="s">
        <v>118</v>
      </c>
      <c r="F262" s="176">
        <v>1780.6331006608241</v>
      </c>
      <c r="G262" t="s">
        <v>127</v>
      </c>
      <c r="H262" t="s">
        <v>11</v>
      </c>
    </row>
    <row r="263" spans="1:8">
      <c r="A263">
        <v>2020</v>
      </c>
      <c r="B263" t="s">
        <v>126</v>
      </c>
      <c r="C263" s="174" t="s">
        <v>118</v>
      </c>
      <c r="D263" s="174" t="s">
        <v>3</v>
      </c>
      <c r="E263" s="174" t="s">
        <v>118</v>
      </c>
      <c r="F263" s="176">
        <v>1357.4882394798678</v>
      </c>
      <c r="G263" t="s">
        <v>127</v>
      </c>
      <c r="H263" t="s">
        <v>11</v>
      </c>
    </row>
    <row r="264" spans="1:8">
      <c r="A264">
        <v>2020</v>
      </c>
      <c r="B264" t="s">
        <v>126</v>
      </c>
      <c r="C264" s="174" t="s">
        <v>118</v>
      </c>
      <c r="D264" s="174" t="s">
        <v>1</v>
      </c>
      <c r="E264" s="174" t="s">
        <v>118</v>
      </c>
      <c r="F264" s="176">
        <v>3055.8195899904135</v>
      </c>
      <c r="G264" t="s">
        <v>127</v>
      </c>
      <c r="H264" t="s">
        <v>14</v>
      </c>
    </row>
    <row r="265" spans="1:8">
      <c r="A265">
        <v>2020</v>
      </c>
      <c r="B265" t="s">
        <v>126</v>
      </c>
      <c r="C265" s="174" t="s">
        <v>118</v>
      </c>
      <c r="D265" s="174" t="s">
        <v>0</v>
      </c>
      <c r="E265" s="174" t="s">
        <v>118</v>
      </c>
      <c r="F265" s="176">
        <v>1300.4881414175381</v>
      </c>
      <c r="G265" t="s">
        <v>127</v>
      </c>
      <c r="H265" t="s">
        <v>14</v>
      </c>
    </row>
    <row r="266" spans="1:8">
      <c r="A266">
        <v>2020</v>
      </c>
      <c r="B266" t="s">
        <v>126</v>
      </c>
      <c r="C266" s="174" t="s">
        <v>118</v>
      </c>
      <c r="D266" s="175" t="s">
        <v>4</v>
      </c>
      <c r="E266" s="174" t="s">
        <v>118</v>
      </c>
      <c r="F266" s="176">
        <v>162.74275451656885</v>
      </c>
      <c r="G266" t="s">
        <v>127</v>
      </c>
      <c r="H266" t="s">
        <v>14</v>
      </c>
    </row>
    <row r="267" spans="1:8">
      <c r="A267">
        <v>2020</v>
      </c>
      <c r="B267" t="s">
        <v>148</v>
      </c>
      <c r="C267" s="174" t="s">
        <v>118</v>
      </c>
      <c r="D267" s="175" t="s">
        <v>2</v>
      </c>
      <c r="E267" s="174" t="s">
        <v>118</v>
      </c>
      <c r="F267" s="176">
        <v>6820.4594480122851</v>
      </c>
      <c r="G267" t="s">
        <v>127</v>
      </c>
      <c r="H267" t="s">
        <v>14</v>
      </c>
    </row>
    <row r="268" spans="1:8">
      <c r="A268">
        <v>2020</v>
      </c>
      <c r="B268" t="s">
        <v>126</v>
      </c>
      <c r="C268" s="174" t="s">
        <v>118</v>
      </c>
      <c r="D268" s="175" t="s">
        <v>6</v>
      </c>
      <c r="E268" s="174" t="s">
        <v>118</v>
      </c>
      <c r="F268" s="176">
        <v>10444.668037510062</v>
      </c>
      <c r="G268" t="s">
        <v>127</v>
      </c>
      <c r="H268" t="s">
        <v>15</v>
      </c>
    </row>
    <row r="269" spans="1:8">
      <c r="A269">
        <v>2020</v>
      </c>
      <c r="B269" t="s">
        <v>126</v>
      </c>
      <c r="C269" s="174" t="s">
        <v>118</v>
      </c>
      <c r="D269" s="175" t="s">
        <v>10</v>
      </c>
      <c r="E269" s="174" t="s">
        <v>118</v>
      </c>
      <c r="F269" s="176">
        <v>6235.6811017979417</v>
      </c>
      <c r="G269" t="s">
        <v>127</v>
      </c>
      <c r="H269" t="s">
        <v>15</v>
      </c>
    </row>
    <row r="270" spans="1:8">
      <c r="A270">
        <v>2020</v>
      </c>
      <c r="B270" t="s">
        <v>126</v>
      </c>
      <c r="C270" s="174" t="s">
        <v>118</v>
      </c>
      <c r="D270" s="175" t="s">
        <v>11</v>
      </c>
      <c r="E270" s="174" t="s">
        <v>118</v>
      </c>
      <c r="F270" s="176">
        <v>754.08767059718991</v>
      </c>
      <c r="G270" t="s">
        <v>127</v>
      </c>
      <c r="H270" t="s">
        <v>15</v>
      </c>
    </row>
    <row r="271" spans="1:8">
      <c r="A271">
        <v>2020</v>
      </c>
      <c r="B271" t="s">
        <v>126</v>
      </c>
      <c r="C271" s="174" t="s">
        <v>118</v>
      </c>
      <c r="D271" s="175" t="s">
        <v>12</v>
      </c>
      <c r="E271" s="174" t="s">
        <v>118</v>
      </c>
      <c r="F271" s="176">
        <v>1619.1412590216919</v>
      </c>
      <c r="G271" t="s">
        <v>127</v>
      </c>
      <c r="H271" t="s">
        <v>15</v>
      </c>
    </row>
    <row r="272" spans="1:8">
      <c r="A272">
        <v>2020</v>
      </c>
      <c r="B272" t="s">
        <v>126</v>
      </c>
      <c r="C272" s="174" t="s">
        <v>118</v>
      </c>
      <c r="D272" s="175" t="s">
        <v>5</v>
      </c>
      <c r="E272" s="174" t="s">
        <v>118</v>
      </c>
      <c r="F272" s="176">
        <v>4174.6028499380809</v>
      </c>
      <c r="G272" t="s">
        <v>127</v>
      </c>
      <c r="H272" t="s">
        <v>15</v>
      </c>
    </row>
    <row r="273" spans="1:8">
      <c r="A273">
        <v>2020</v>
      </c>
      <c r="B273" t="s">
        <v>148</v>
      </c>
      <c r="C273" s="174" t="s">
        <v>118</v>
      </c>
      <c r="D273" s="175" t="s">
        <v>44</v>
      </c>
      <c r="E273" s="174" t="s">
        <v>118</v>
      </c>
      <c r="F273" s="176">
        <v>6143.7921212212214</v>
      </c>
      <c r="G273" t="s">
        <v>127</v>
      </c>
      <c r="H273" t="s">
        <v>15</v>
      </c>
    </row>
    <row r="274" spans="1:8">
      <c r="A274">
        <v>2020</v>
      </c>
      <c r="B274" t="s">
        <v>126</v>
      </c>
      <c r="C274" s="174" t="s">
        <v>118</v>
      </c>
      <c r="D274" s="175" t="s">
        <v>119</v>
      </c>
      <c r="E274" s="174" t="s">
        <v>118</v>
      </c>
      <c r="F274" s="176">
        <v>1746.666943597199</v>
      </c>
      <c r="G274" t="s">
        <v>127</v>
      </c>
      <c r="H274" t="s">
        <v>15</v>
      </c>
    </row>
    <row r="275" spans="1:8">
      <c r="A275">
        <v>2020</v>
      </c>
      <c r="B275" t="s">
        <v>126</v>
      </c>
      <c r="C275" s="174" t="s">
        <v>118</v>
      </c>
      <c r="D275" s="175" t="s">
        <v>13</v>
      </c>
      <c r="E275" s="174" t="s">
        <v>118</v>
      </c>
      <c r="F275" s="176">
        <v>1307.2470990224269</v>
      </c>
      <c r="G275" t="s">
        <v>127</v>
      </c>
      <c r="H275" t="s">
        <v>15</v>
      </c>
    </row>
    <row r="276" spans="1:8">
      <c r="A276">
        <v>2020</v>
      </c>
      <c r="B276" t="s">
        <v>126</v>
      </c>
      <c r="C276" s="174" t="s">
        <v>118</v>
      </c>
      <c r="D276" s="175" t="s">
        <v>8</v>
      </c>
      <c r="E276" s="174" t="s">
        <v>118</v>
      </c>
      <c r="F276" s="176">
        <v>624.98852639682229</v>
      </c>
      <c r="G276" t="s">
        <v>127</v>
      </c>
      <c r="H276" t="s">
        <v>15</v>
      </c>
    </row>
    <row r="277" spans="1:8">
      <c r="A277">
        <v>2020</v>
      </c>
      <c r="B277" t="s">
        <v>126</v>
      </c>
      <c r="C277" s="174" t="s">
        <v>118</v>
      </c>
      <c r="D277" s="175" t="s">
        <v>47</v>
      </c>
      <c r="E277" s="174" t="s">
        <v>118</v>
      </c>
      <c r="F277" s="176">
        <v>699.41843732623545</v>
      </c>
      <c r="G277" t="s">
        <v>127</v>
      </c>
      <c r="H277" t="s">
        <v>15</v>
      </c>
    </row>
    <row r="278" spans="1:8">
      <c r="A278">
        <v>2020</v>
      </c>
      <c r="B278" t="s">
        <v>126</v>
      </c>
      <c r="C278" s="174" t="s">
        <v>118</v>
      </c>
      <c r="D278" s="175" t="s">
        <v>49</v>
      </c>
      <c r="E278" s="174" t="s">
        <v>118</v>
      </c>
      <c r="F278" s="176">
        <v>145.44400653111012</v>
      </c>
      <c r="G278" t="s">
        <v>127</v>
      </c>
      <c r="H278" t="s">
        <v>15</v>
      </c>
    </row>
    <row r="279" spans="1:8">
      <c r="A279">
        <v>2020</v>
      </c>
      <c r="B279" t="s">
        <v>126</v>
      </c>
      <c r="C279" s="174" t="s">
        <v>118</v>
      </c>
      <c r="D279" s="175" t="s">
        <v>51</v>
      </c>
      <c r="E279" s="174" t="s">
        <v>118</v>
      </c>
      <c r="F279" s="176">
        <v>342.68134150484644</v>
      </c>
      <c r="G279" t="s">
        <v>127</v>
      </c>
      <c r="H279" t="s">
        <v>15</v>
      </c>
    </row>
    <row r="280" spans="1:8">
      <c r="A280">
        <v>2020</v>
      </c>
      <c r="B280" t="s">
        <v>128</v>
      </c>
      <c r="C280" s="174" t="s">
        <v>118</v>
      </c>
      <c r="D280" s="175" t="s">
        <v>53</v>
      </c>
      <c r="E280" s="174" t="s">
        <v>118</v>
      </c>
      <c r="F280" s="176">
        <v>285.5050421493749</v>
      </c>
      <c r="G280" t="s">
        <v>127</v>
      </c>
      <c r="H280" t="s">
        <v>15</v>
      </c>
    </row>
    <row r="281" spans="1:8">
      <c r="A281">
        <v>2020</v>
      </c>
      <c r="B281" t="s">
        <v>129</v>
      </c>
      <c r="C281" s="174" t="s">
        <v>118</v>
      </c>
      <c r="D281" s="175" t="s">
        <v>4</v>
      </c>
      <c r="E281" s="174" t="s">
        <v>118</v>
      </c>
      <c r="F281" s="176">
        <v>31.423799177699308</v>
      </c>
      <c r="G281" t="s">
        <v>127</v>
      </c>
      <c r="H281" t="s">
        <v>15</v>
      </c>
    </row>
    <row r="282" spans="1:8">
      <c r="A282">
        <v>2020</v>
      </c>
      <c r="B282" t="s">
        <v>129</v>
      </c>
      <c r="C282" s="174" t="s">
        <v>118</v>
      </c>
      <c r="D282" s="175" t="s">
        <v>12</v>
      </c>
      <c r="E282" s="174" t="s">
        <v>118</v>
      </c>
      <c r="F282" s="176">
        <v>6.6764174151501194</v>
      </c>
      <c r="G282" t="s">
        <v>127</v>
      </c>
      <c r="H282" t="s">
        <v>15</v>
      </c>
    </row>
    <row r="283" spans="1:8">
      <c r="A283">
        <v>2020</v>
      </c>
      <c r="B283" t="s">
        <v>129</v>
      </c>
      <c r="C283" s="174" t="s">
        <v>118</v>
      </c>
      <c r="D283" s="175" t="s">
        <v>119</v>
      </c>
      <c r="E283" s="174" t="s">
        <v>118</v>
      </c>
      <c r="F283" s="176">
        <v>15.868970531448619</v>
      </c>
      <c r="G283" t="s">
        <v>127</v>
      </c>
      <c r="H283" t="s">
        <v>15</v>
      </c>
    </row>
    <row r="284" spans="1:8">
      <c r="A284">
        <v>2020</v>
      </c>
      <c r="B284" t="s">
        <v>129</v>
      </c>
      <c r="C284" s="174" t="s">
        <v>118</v>
      </c>
      <c r="D284" s="175" t="s">
        <v>13</v>
      </c>
      <c r="E284" s="174" t="s">
        <v>118</v>
      </c>
      <c r="F284" s="176">
        <v>0</v>
      </c>
      <c r="G284" t="s">
        <v>127</v>
      </c>
      <c r="H284" t="s">
        <v>15</v>
      </c>
    </row>
    <row r="285" spans="1:8">
      <c r="A285">
        <v>2020</v>
      </c>
      <c r="B285" t="s">
        <v>129</v>
      </c>
      <c r="C285" s="174" t="s">
        <v>118</v>
      </c>
      <c r="D285" s="175" t="s">
        <v>122</v>
      </c>
      <c r="E285" s="174" t="s">
        <v>118</v>
      </c>
      <c r="F285" s="176">
        <v>3421.9055644441146</v>
      </c>
      <c r="G285" t="s">
        <v>127</v>
      </c>
      <c r="H285" t="s">
        <v>15</v>
      </c>
    </row>
    <row r="286" spans="1:8">
      <c r="A286">
        <v>2020</v>
      </c>
      <c r="B286" t="s">
        <v>129</v>
      </c>
      <c r="C286" s="174" t="s">
        <v>118</v>
      </c>
      <c r="D286" s="175" t="s">
        <v>8</v>
      </c>
      <c r="E286" s="174" t="s">
        <v>118</v>
      </c>
      <c r="F286" s="176">
        <v>1487.5494899181792</v>
      </c>
      <c r="G286" t="s">
        <v>127</v>
      </c>
      <c r="H286" t="s">
        <v>15</v>
      </c>
    </row>
    <row r="287" spans="1:8">
      <c r="A287">
        <v>2020</v>
      </c>
      <c r="B287" t="s">
        <v>129</v>
      </c>
      <c r="C287" s="174" t="s">
        <v>118</v>
      </c>
      <c r="D287" s="175" t="s">
        <v>47</v>
      </c>
      <c r="E287" s="174" t="s">
        <v>118</v>
      </c>
      <c r="F287" s="176">
        <v>1588.7791130317869</v>
      </c>
      <c r="G287" t="s">
        <v>127</v>
      </c>
      <c r="H287" t="s">
        <v>15</v>
      </c>
    </row>
    <row r="288" spans="1:8">
      <c r="A288">
        <v>2020</v>
      </c>
      <c r="B288" t="s">
        <v>129</v>
      </c>
      <c r="C288" s="174" t="s">
        <v>118</v>
      </c>
      <c r="D288" s="175" t="s">
        <v>49</v>
      </c>
      <c r="E288" s="174" t="s">
        <v>118</v>
      </c>
      <c r="F288" s="176">
        <v>6.1489954375310489</v>
      </c>
      <c r="G288" t="s">
        <v>127</v>
      </c>
      <c r="H288" t="s">
        <v>15</v>
      </c>
    </row>
    <row r="289" spans="1:8">
      <c r="A289">
        <v>2020</v>
      </c>
      <c r="B289" t="s">
        <v>129</v>
      </c>
      <c r="C289" s="174" t="s">
        <v>118</v>
      </c>
      <c r="D289" s="175" t="s">
        <v>51</v>
      </c>
      <c r="E289" s="174" t="s">
        <v>118</v>
      </c>
      <c r="F289" s="176">
        <v>45.999973891583814</v>
      </c>
      <c r="G289" t="s">
        <v>127</v>
      </c>
      <c r="H289" t="s">
        <v>15</v>
      </c>
    </row>
    <row r="290" spans="1:8">
      <c r="A290">
        <v>2020</v>
      </c>
      <c r="B290" t="s">
        <v>130</v>
      </c>
      <c r="C290" s="174" t="s">
        <v>118</v>
      </c>
      <c r="D290" s="175" t="s">
        <v>118</v>
      </c>
      <c r="E290" s="174" t="s">
        <v>118</v>
      </c>
      <c r="F290" s="176">
        <v>55561.665332575401</v>
      </c>
      <c r="G290" t="s">
        <v>127</v>
      </c>
      <c r="H290" t="s">
        <v>118</v>
      </c>
    </row>
    <row r="291" spans="1:8">
      <c r="A291">
        <v>2020</v>
      </c>
      <c r="B291" t="s">
        <v>124</v>
      </c>
      <c r="C291" s="174" t="s">
        <v>118</v>
      </c>
      <c r="D291" s="175" t="s">
        <v>118</v>
      </c>
      <c r="E291" s="174" t="s">
        <v>118</v>
      </c>
      <c r="F291" s="176">
        <v>1457.1489832765403</v>
      </c>
      <c r="G291" t="s">
        <v>127</v>
      </c>
      <c r="H291" t="s">
        <v>118</v>
      </c>
    </row>
    <row r="292" spans="1:8">
      <c r="A292">
        <v>2020</v>
      </c>
      <c r="B292" t="s">
        <v>131</v>
      </c>
      <c r="C292" s="174" t="s">
        <v>118</v>
      </c>
      <c r="D292" s="175" t="s">
        <v>118</v>
      </c>
      <c r="E292" s="174" t="s">
        <v>118</v>
      </c>
      <c r="F292" s="176">
        <v>57036.460526150018</v>
      </c>
      <c r="G292" t="s">
        <v>127</v>
      </c>
      <c r="H292" t="s">
        <v>118</v>
      </c>
    </row>
    <row r="293" spans="1:8">
      <c r="A293">
        <v>2021</v>
      </c>
      <c r="B293" t="s">
        <v>126</v>
      </c>
      <c r="C293" s="174" t="s">
        <v>118</v>
      </c>
      <c r="D293" s="175" t="s">
        <v>9</v>
      </c>
      <c r="E293" s="174" t="s">
        <v>118</v>
      </c>
      <c r="F293" s="176">
        <v>1863.7505904609645</v>
      </c>
      <c r="G293" t="s">
        <v>127</v>
      </c>
      <c r="H293" t="s">
        <v>11</v>
      </c>
    </row>
    <row r="294" spans="1:8">
      <c r="A294">
        <v>2021</v>
      </c>
      <c r="B294" t="s">
        <v>126</v>
      </c>
      <c r="C294" s="174" t="s">
        <v>118</v>
      </c>
      <c r="D294" s="175" t="s">
        <v>3</v>
      </c>
      <c r="E294" s="174" t="s">
        <v>118</v>
      </c>
      <c r="F294" s="176">
        <v>2778.155155243131</v>
      </c>
      <c r="G294" t="s">
        <v>127</v>
      </c>
      <c r="H294" t="s">
        <v>11</v>
      </c>
    </row>
    <row r="295" spans="1:8">
      <c r="A295">
        <v>2021</v>
      </c>
      <c r="B295" t="s">
        <v>126</v>
      </c>
      <c r="C295" s="174" t="s">
        <v>118</v>
      </c>
      <c r="D295" s="175" t="s">
        <v>1</v>
      </c>
      <c r="E295" s="174" t="s">
        <v>118</v>
      </c>
      <c r="F295" s="176">
        <v>3393.2240954877693</v>
      </c>
      <c r="G295" t="s">
        <v>127</v>
      </c>
      <c r="H295" t="s">
        <v>14</v>
      </c>
    </row>
    <row r="296" spans="1:8">
      <c r="A296">
        <v>2021</v>
      </c>
      <c r="B296" t="s">
        <v>126</v>
      </c>
      <c r="C296" s="174" t="s">
        <v>118</v>
      </c>
      <c r="D296" s="174" t="s">
        <v>0</v>
      </c>
      <c r="E296" s="174" t="s">
        <v>118</v>
      </c>
      <c r="F296" s="176">
        <v>1424.9919962769241</v>
      </c>
      <c r="G296" t="s">
        <v>127</v>
      </c>
      <c r="H296" t="s">
        <v>14</v>
      </c>
    </row>
    <row r="297" spans="1:8">
      <c r="A297">
        <v>2021</v>
      </c>
      <c r="B297" t="s">
        <v>126</v>
      </c>
      <c r="C297" s="174" t="s">
        <v>118</v>
      </c>
      <c r="D297" s="174" t="s">
        <v>4</v>
      </c>
      <c r="E297" s="174" t="s">
        <v>118</v>
      </c>
      <c r="F297" s="176">
        <v>183.98352804492734</v>
      </c>
      <c r="G297" t="s">
        <v>127</v>
      </c>
      <c r="H297" t="s">
        <v>14</v>
      </c>
    </row>
    <row r="298" spans="1:8">
      <c r="A298">
        <v>2021</v>
      </c>
      <c r="B298" t="s">
        <v>148</v>
      </c>
      <c r="C298" s="174" t="s">
        <v>118</v>
      </c>
      <c r="D298" s="174" t="s">
        <v>2</v>
      </c>
      <c r="E298" s="174" t="s">
        <v>118</v>
      </c>
      <c r="F298" s="176">
        <v>8775.0504248597117</v>
      </c>
      <c r="G298" t="s">
        <v>127</v>
      </c>
      <c r="H298" t="s">
        <v>14</v>
      </c>
    </row>
    <row r="299" spans="1:8">
      <c r="A299">
        <v>2021</v>
      </c>
      <c r="B299" t="s">
        <v>126</v>
      </c>
      <c r="C299" s="174" t="s">
        <v>118</v>
      </c>
      <c r="D299" s="175" t="s">
        <v>6</v>
      </c>
      <c r="E299" s="174" t="s">
        <v>118</v>
      </c>
      <c r="F299" s="176">
        <v>12429.091984147806</v>
      </c>
      <c r="G299" t="s">
        <v>127</v>
      </c>
      <c r="H299" t="s">
        <v>15</v>
      </c>
    </row>
    <row r="300" spans="1:8">
      <c r="A300">
        <v>2021</v>
      </c>
      <c r="B300" t="s">
        <v>126</v>
      </c>
      <c r="C300" s="174" t="s">
        <v>118</v>
      </c>
      <c r="D300" s="175" t="s">
        <v>10</v>
      </c>
      <c r="E300" s="174" t="s">
        <v>118</v>
      </c>
      <c r="F300" s="176">
        <v>7418.9373152914541</v>
      </c>
      <c r="G300" t="s">
        <v>127</v>
      </c>
      <c r="H300" t="s">
        <v>15</v>
      </c>
    </row>
    <row r="301" spans="1:8">
      <c r="A301">
        <v>2021</v>
      </c>
      <c r="B301" t="s">
        <v>126</v>
      </c>
      <c r="C301" s="174" t="s">
        <v>118</v>
      </c>
      <c r="D301" s="175" t="s">
        <v>11</v>
      </c>
      <c r="E301" s="174" t="s">
        <v>118</v>
      </c>
      <c r="F301" s="176">
        <v>977.73201509898934</v>
      </c>
      <c r="G301" t="s">
        <v>127</v>
      </c>
      <c r="H301" t="s">
        <v>15</v>
      </c>
    </row>
    <row r="302" spans="1:8">
      <c r="A302">
        <v>2021</v>
      </c>
      <c r="B302" t="s">
        <v>126</v>
      </c>
      <c r="C302" s="174" t="s">
        <v>118</v>
      </c>
      <c r="D302" s="175" t="s">
        <v>12</v>
      </c>
      <c r="E302" s="174" t="s">
        <v>118</v>
      </c>
      <c r="F302" s="176">
        <v>1716.8095127467211</v>
      </c>
      <c r="G302" t="s">
        <v>127</v>
      </c>
      <c r="H302" t="s">
        <v>15</v>
      </c>
    </row>
    <row r="303" spans="1:8">
      <c r="A303">
        <v>2021</v>
      </c>
      <c r="B303" t="s">
        <v>126</v>
      </c>
      <c r="C303" s="174" t="s">
        <v>118</v>
      </c>
      <c r="D303" s="175" t="s">
        <v>5</v>
      </c>
      <c r="E303" s="174" t="s">
        <v>118</v>
      </c>
      <c r="F303" s="176">
        <v>4426.4759248280707</v>
      </c>
      <c r="G303" t="s">
        <v>127</v>
      </c>
      <c r="H303" t="s">
        <v>15</v>
      </c>
    </row>
    <row r="304" spans="1:8">
      <c r="A304">
        <v>2021</v>
      </c>
      <c r="B304" t="s">
        <v>148</v>
      </c>
      <c r="C304" s="174" t="s">
        <v>118</v>
      </c>
      <c r="D304" s="175" t="s">
        <v>44</v>
      </c>
      <c r="E304" s="174" t="s">
        <v>118</v>
      </c>
      <c r="F304" s="176">
        <v>6379.2347775402886</v>
      </c>
      <c r="G304" t="s">
        <v>127</v>
      </c>
      <c r="H304" t="s">
        <v>15</v>
      </c>
    </row>
    <row r="305" spans="1:8">
      <c r="A305">
        <v>2021</v>
      </c>
      <c r="B305" t="s">
        <v>126</v>
      </c>
      <c r="C305" s="174" t="s">
        <v>118</v>
      </c>
      <c r="D305" s="175" t="s">
        <v>119</v>
      </c>
      <c r="E305" s="174" t="s">
        <v>118</v>
      </c>
      <c r="F305" s="176">
        <v>2071.8684972469305</v>
      </c>
      <c r="G305" t="s">
        <v>127</v>
      </c>
      <c r="H305" t="s">
        <v>15</v>
      </c>
    </row>
    <row r="306" spans="1:8">
      <c r="A306">
        <v>2021</v>
      </c>
      <c r="B306" t="s">
        <v>126</v>
      </c>
      <c r="C306" s="174" t="s">
        <v>118</v>
      </c>
      <c r="D306" s="175" t="s">
        <v>13</v>
      </c>
      <c r="E306" s="174" t="s">
        <v>118</v>
      </c>
      <c r="F306" s="176">
        <v>1517.9266642233656</v>
      </c>
      <c r="G306" t="s">
        <v>127</v>
      </c>
      <c r="H306" t="s">
        <v>15</v>
      </c>
    </row>
    <row r="307" spans="1:8">
      <c r="A307">
        <v>2021</v>
      </c>
      <c r="B307" t="s">
        <v>126</v>
      </c>
      <c r="C307" s="174" t="s">
        <v>118</v>
      </c>
      <c r="D307" s="175" t="s">
        <v>8</v>
      </c>
      <c r="E307" s="174" t="s">
        <v>118</v>
      </c>
      <c r="F307" s="176">
        <v>620.80647182345422</v>
      </c>
      <c r="G307" t="s">
        <v>127</v>
      </c>
      <c r="H307" t="s">
        <v>15</v>
      </c>
    </row>
    <row r="308" spans="1:8">
      <c r="A308">
        <v>2021</v>
      </c>
      <c r="B308" t="s">
        <v>126</v>
      </c>
      <c r="C308" s="174" t="s">
        <v>118</v>
      </c>
      <c r="D308" s="175" t="s">
        <v>47</v>
      </c>
      <c r="E308" s="174" t="s">
        <v>118</v>
      </c>
      <c r="F308" s="176">
        <v>710.66459564714978</v>
      </c>
      <c r="G308" t="s">
        <v>127</v>
      </c>
      <c r="H308" t="s">
        <v>15</v>
      </c>
    </row>
    <row r="309" spans="1:8">
      <c r="A309">
        <v>2021</v>
      </c>
      <c r="B309" t="s">
        <v>126</v>
      </c>
      <c r="C309" s="174" t="s">
        <v>118</v>
      </c>
      <c r="D309" s="175" t="s">
        <v>49</v>
      </c>
      <c r="E309" s="174" t="s">
        <v>118</v>
      </c>
      <c r="F309" s="176">
        <v>296.24292943650596</v>
      </c>
      <c r="G309" t="s">
        <v>127</v>
      </c>
      <c r="H309" t="s">
        <v>15</v>
      </c>
    </row>
    <row r="310" spans="1:8">
      <c r="A310">
        <v>2021</v>
      </c>
      <c r="B310" t="s">
        <v>126</v>
      </c>
      <c r="C310" s="174" t="s">
        <v>118</v>
      </c>
      <c r="D310" s="175" t="s">
        <v>51</v>
      </c>
      <c r="E310" s="174" t="s">
        <v>118</v>
      </c>
      <c r="F310" s="176">
        <v>360.26280642848207</v>
      </c>
      <c r="G310" t="s">
        <v>127</v>
      </c>
      <c r="H310" t="s">
        <v>15</v>
      </c>
    </row>
    <row r="311" spans="1:8">
      <c r="A311">
        <v>2021</v>
      </c>
      <c r="B311" t="s">
        <v>128</v>
      </c>
      <c r="C311" s="174" t="s">
        <v>118</v>
      </c>
      <c r="D311" s="175" t="s">
        <v>53</v>
      </c>
      <c r="E311" s="174" t="s">
        <v>118</v>
      </c>
      <c r="F311" s="176">
        <v>267.84938799237256</v>
      </c>
      <c r="G311" t="s">
        <v>127</v>
      </c>
      <c r="H311" t="s">
        <v>15</v>
      </c>
    </row>
    <row r="312" spans="1:8">
      <c r="A312">
        <v>2021</v>
      </c>
      <c r="B312" t="s">
        <v>129</v>
      </c>
      <c r="C312" s="174" t="s">
        <v>118</v>
      </c>
      <c r="D312" s="175" t="s">
        <v>4</v>
      </c>
      <c r="E312" s="174" t="s">
        <v>118</v>
      </c>
      <c r="F312" s="176">
        <v>26.946369877364251</v>
      </c>
      <c r="G312" t="s">
        <v>127</v>
      </c>
      <c r="H312" t="s">
        <v>15</v>
      </c>
    </row>
    <row r="313" spans="1:8">
      <c r="A313">
        <v>2021</v>
      </c>
      <c r="B313" t="s">
        <v>129</v>
      </c>
      <c r="C313" s="174" t="s">
        <v>118</v>
      </c>
      <c r="D313" s="175" t="s">
        <v>12</v>
      </c>
      <c r="E313" s="174" t="s">
        <v>118</v>
      </c>
      <c r="F313" s="176">
        <v>7.0219312857962723</v>
      </c>
      <c r="G313" t="s">
        <v>127</v>
      </c>
      <c r="H313" t="s">
        <v>15</v>
      </c>
    </row>
    <row r="314" spans="1:8">
      <c r="A314">
        <v>2021</v>
      </c>
      <c r="B314" t="s">
        <v>129</v>
      </c>
      <c r="C314" s="174" t="s">
        <v>118</v>
      </c>
      <c r="D314" s="175" t="s">
        <v>119</v>
      </c>
      <c r="E314" s="174" t="s">
        <v>118</v>
      </c>
      <c r="F314" s="176">
        <v>17.451977081063703</v>
      </c>
      <c r="G314" t="s">
        <v>127</v>
      </c>
      <c r="H314" t="s">
        <v>15</v>
      </c>
    </row>
    <row r="315" spans="1:8">
      <c r="A315">
        <v>2021</v>
      </c>
      <c r="B315" t="s">
        <v>129</v>
      </c>
      <c r="C315" s="174" t="s">
        <v>118</v>
      </c>
      <c r="D315" s="175" t="s">
        <v>13</v>
      </c>
      <c r="E315" s="174" t="s">
        <v>118</v>
      </c>
      <c r="F315" s="176">
        <v>0</v>
      </c>
      <c r="G315" t="s">
        <v>127</v>
      </c>
      <c r="H315" t="s">
        <v>15</v>
      </c>
    </row>
    <row r="316" spans="1:8">
      <c r="A316">
        <v>2021</v>
      </c>
      <c r="B316" t="s">
        <v>129</v>
      </c>
      <c r="C316" s="174" t="s">
        <v>118</v>
      </c>
      <c r="D316" s="175" t="s">
        <v>122</v>
      </c>
      <c r="E316" s="174" t="s">
        <v>118</v>
      </c>
      <c r="F316" s="176">
        <v>3682.5506094382558</v>
      </c>
      <c r="G316" t="s">
        <v>127</v>
      </c>
      <c r="H316" t="s">
        <v>15</v>
      </c>
    </row>
    <row r="317" spans="1:8">
      <c r="A317">
        <v>2021</v>
      </c>
      <c r="B317" t="s">
        <v>129</v>
      </c>
      <c r="C317" s="174" t="s">
        <v>118</v>
      </c>
      <c r="D317" s="175" t="s">
        <v>8</v>
      </c>
      <c r="E317" s="174" t="s">
        <v>118</v>
      </c>
      <c r="F317" s="176">
        <v>1533.4124928762387</v>
      </c>
      <c r="G317" t="s">
        <v>127</v>
      </c>
      <c r="H317" t="s">
        <v>15</v>
      </c>
    </row>
    <row r="318" spans="1:8">
      <c r="A318">
        <v>2021</v>
      </c>
      <c r="B318" t="s">
        <v>129</v>
      </c>
      <c r="C318" s="174" t="s">
        <v>118</v>
      </c>
      <c r="D318" s="175" t="s">
        <v>47</v>
      </c>
      <c r="E318" s="174" t="s">
        <v>118</v>
      </c>
      <c r="F318" s="176">
        <v>1699.2556530129814</v>
      </c>
      <c r="G318" t="s">
        <v>127</v>
      </c>
      <c r="H318" t="s">
        <v>15</v>
      </c>
    </row>
    <row r="319" spans="1:8">
      <c r="A319">
        <v>2021</v>
      </c>
      <c r="B319" t="s">
        <v>129</v>
      </c>
      <c r="C319" s="174" t="s">
        <v>118</v>
      </c>
      <c r="D319" s="175" t="s">
        <v>49</v>
      </c>
      <c r="E319" s="174" t="s">
        <v>118</v>
      </c>
      <c r="F319" s="176">
        <v>6.449584060175324</v>
      </c>
      <c r="G319" t="s">
        <v>127</v>
      </c>
      <c r="H319" t="s">
        <v>15</v>
      </c>
    </row>
    <row r="320" spans="1:8">
      <c r="A320">
        <v>2021</v>
      </c>
      <c r="B320" t="s">
        <v>129</v>
      </c>
      <c r="C320" s="174" t="s">
        <v>118</v>
      </c>
      <c r="D320" s="175" t="s">
        <v>51</v>
      </c>
      <c r="E320" s="174" t="s">
        <v>118</v>
      </c>
      <c r="F320" s="176">
        <v>44.563068018292121</v>
      </c>
      <c r="G320" t="s">
        <v>127</v>
      </c>
      <c r="H320" t="s">
        <v>15</v>
      </c>
    </row>
    <row r="321" spans="1:8">
      <c r="A321">
        <v>2021</v>
      </c>
      <c r="B321" t="s">
        <v>130</v>
      </c>
      <c r="C321" s="174" t="s">
        <v>118</v>
      </c>
      <c r="D321" s="175" t="s">
        <v>118</v>
      </c>
      <c r="E321" s="174" t="s">
        <v>118</v>
      </c>
      <c r="F321" s="176">
        <v>64634.912702810223</v>
      </c>
      <c r="G321" t="s">
        <v>127</v>
      </c>
      <c r="H321" t="s">
        <v>118</v>
      </c>
    </row>
    <row r="322" spans="1:8">
      <c r="A322">
        <v>2021</v>
      </c>
      <c r="B322" t="s">
        <v>124</v>
      </c>
      <c r="C322" s="174" t="s">
        <v>118</v>
      </c>
      <c r="D322" s="175" t="s">
        <v>118</v>
      </c>
      <c r="E322" s="174" t="s">
        <v>118</v>
      </c>
      <c r="F322" s="176">
        <v>1775.2034216344757</v>
      </c>
      <c r="G322" t="s">
        <v>127</v>
      </c>
      <c r="H322" t="s">
        <v>118</v>
      </c>
    </row>
    <row r="323" spans="1:8">
      <c r="A323">
        <v>2021</v>
      </c>
      <c r="B323" t="s">
        <v>131</v>
      </c>
      <c r="C323" s="174" t="s">
        <v>118</v>
      </c>
      <c r="D323" s="175" t="s">
        <v>118</v>
      </c>
      <c r="E323" s="174" t="s">
        <v>118</v>
      </c>
      <c r="F323" s="176">
        <v>66428.725696955502</v>
      </c>
      <c r="G323" t="s">
        <v>127</v>
      </c>
      <c r="H323" t="s">
        <v>118</v>
      </c>
    </row>
    <row r="324" spans="1:8">
      <c r="A324">
        <v>2022</v>
      </c>
      <c r="B324" t="s">
        <v>126</v>
      </c>
      <c r="C324" s="174" t="s">
        <v>118</v>
      </c>
      <c r="D324" s="175" t="s">
        <v>9</v>
      </c>
      <c r="E324" s="174" t="s">
        <v>118</v>
      </c>
      <c r="F324" s="176">
        <v>1920.4824814204264</v>
      </c>
      <c r="G324" t="s">
        <v>127</v>
      </c>
      <c r="H324" t="s">
        <v>11</v>
      </c>
    </row>
    <row r="325" spans="1:8">
      <c r="A325">
        <v>2022</v>
      </c>
      <c r="B325" t="s">
        <v>126</v>
      </c>
      <c r="C325" s="174" t="s">
        <v>118</v>
      </c>
      <c r="D325" s="175" t="s">
        <v>3</v>
      </c>
      <c r="E325" s="174" t="s">
        <v>118</v>
      </c>
      <c r="F325" s="176">
        <v>2927.8099851248867</v>
      </c>
      <c r="G325" t="s">
        <v>127</v>
      </c>
      <c r="H325" t="s">
        <v>11</v>
      </c>
    </row>
    <row r="326" spans="1:8">
      <c r="A326">
        <v>2022</v>
      </c>
      <c r="B326" t="s">
        <v>126</v>
      </c>
      <c r="C326" s="174" t="s">
        <v>118</v>
      </c>
      <c r="D326" s="175" t="s">
        <v>1</v>
      </c>
      <c r="E326" s="174" t="s">
        <v>118</v>
      </c>
      <c r="F326" s="176">
        <v>3632.9294889617786</v>
      </c>
      <c r="G326" t="s">
        <v>127</v>
      </c>
      <c r="H326" t="s">
        <v>14</v>
      </c>
    </row>
    <row r="327" spans="1:8">
      <c r="A327">
        <v>2022</v>
      </c>
      <c r="B327" t="s">
        <v>126</v>
      </c>
      <c r="C327" s="174" t="s">
        <v>118</v>
      </c>
      <c r="D327" s="175" t="s">
        <v>0</v>
      </c>
      <c r="E327" s="174" t="s">
        <v>118</v>
      </c>
      <c r="F327" s="176">
        <v>1489.7221274544299</v>
      </c>
      <c r="G327" t="s">
        <v>127</v>
      </c>
      <c r="H327" t="s">
        <v>14</v>
      </c>
    </row>
    <row r="328" spans="1:8">
      <c r="A328">
        <v>2022</v>
      </c>
      <c r="B328" t="s">
        <v>126</v>
      </c>
      <c r="C328" s="174" t="s">
        <v>118</v>
      </c>
      <c r="D328" s="175" t="s">
        <v>4</v>
      </c>
      <c r="E328" s="174" t="s">
        <v>118</v>
      </c>
      <c r="F328" s="176">
        <v>192.5764465273048</v>
      </c>
      <c r="G328" t="s">
        <v>127</v>
      </c>
      <c r="H328" t="s">
        <v>14</v>
      </c>
    </row>
    <row r="329" spans="1:8">
      <c r="A329">
        <v>2022</v>
      </c>
      <c r="B329" t="s">
        <v>148</v>
      </c>
      <c r="C329" s="174" t="s">
        <v>118</v>
      </c>
      <c r="D329" s="174" t="s">
        <v>2</v>
      </c>
      <c r="E329" s="174" t="s">
        <v>118</v>
      </c>
      <c r="F329" s="176">
        <v>10329.351724550845</v>
      </c>
      <c r="G329" t="s">
        <v>127</v>
      </c>
      <c r="H329" t="s">
        <v>14</v>
      </c>
    </row>
    <row r="330" spans="1:8">
      <c r="A330">
        <v>2022</v>
      </c>
      <c r="B330" t="s">
        <v>126</v>
      </c>
      <c r="C330" s="174" t="s">
        <v>118</v>
      </c>
      <c r="D330" s="174" t="s">
        <v>6</v>
      </c>
      <c r="E330" s="174" t="s">
        <v>118</v>
      </c>
      <c r="F330" s="176">
        <v>14567.329143544333</v>
      </c>
      <c r="G330" t="s">
        <v>127</v>
      </c>
      <c r="H330" t="s">
        <v>15</v>
      </c>
    </row>
    <row r="331" spans="1:8">
      <c r="A331">
        <v>2022</v>
      </c>
      <c r="B331" t="s">
        <v>126</v>
      </c>
      <c r="C331" s="174" t="s">
        <v>118</v>
      </c>
      <c r="D331" s="174" t="s">
        <v>10</v>
      </c>
      <c r="E331" s="174" t="s">
        <v>118</v>
      </c>
      <c r="F331" s="176">
        <v>8640.3532864029603</v>
      </c>
      <c r="G331" t="s">
        <v>127</v>
      </c>
      <c r="H331" t="s">
        <v>15</v>
      </c>
    </row>
    <row r="332" spans="1:8">
      <c r="A332">
        <v>2022</v>
      </c>
      <c r="B332" t="s">
        <v>126</v>
      </c>
      <c r="C332" s="174" t="s">
        <v>118</v>
      </c>
      <c r="D332" s="175" t="s">
        <v>11</v>
      </c>
      <c r="E332" s="174" t="s">
        <v>118</v>
      </c>
      <c r="F332" s="176">
        <v>1250.3782714561917</v>
      </c>
      <c r="G332" t="s">
        <v>127</v>
      </c>
      <c r="H332" t="s">
        <v>15</v>
      </c>
    </row>
    <row r="333" spans="1:8">
      <c r="A333">
        <v>2022</v>
      </c>
      <c r="B333" t="s">
        <v>126</v>
      </c>
      <c r="C333" s="174" t="s">
        <v>118</v>
      </c>
      <c r="D333" s="175" t="s">
        <v>12</v>
      </c>
      <c r="E333" s="174" t="s">
        <v>118</v>
      </c>
      <c r="F333" s="176">
        <v>1699.125665092588</v>
      </c>
      <c r="G333" t="s">
        <v>127</v>
      </c>
      <c r="H333" t="s">
        <v>15</v>
      </c>
    </row>
    <row r="334" spans="1:8">
      <c r="A334">
        <v>2022</v>
      </c>
      <c r="B334" t="s">
        <v>126</v>
      </c>
      <c r="C334" s="174" t="s">
        <v>118</v>
      </c>
      <c r="D334" s="175" t="s">
        <v>5</v>
      </c>
      <c r="E334" s="174" t="s">
        <v>118</v>
      </c>
      <c r="F334" s="176">
        <v>4550.8957811989367</v>
      </c>
      <c r="G334" t="s">
        <v>127</v>
      </c>
      <c r="H334" t="s">
        <v>15</v>
      </c>
    </row>
    <row r="335" spans="1:8">
      <c r="A335">
        <v>2022</v>
      </c>
      <c r="B335" t="s">
        <v>148</v>
      </c>
      <c r="C335" s="174" t="s">
        <v>118</v>
      </c>
      <c r="D335" s="175" t="s">
        <v>44</v>
      </c>
      <c r="E335" s="174" t="s">
        <v>118</v>
      </c>
      <c r="F335" s="176">
        <v>6645.5428524852532</v>
      </c>
      <c r="G335" t="s">
        <v>127</v>
      </c>
      <c r="H335" t="s">
        <v>15</v>
      </c>
    </row>
    <row r="336" spans="1:8">
      <c r="A336">
        <v>2022</v>
      </c>
      <c r="B336" t="s">
        <v>126</v>
      </c>
      <c r="C336" s="174" t="s">
        <v>118</v>
      </c>
      <c r="D336" s="175" t="s">
        <v>119</v>
      </c>
      <c r="E336" s="174" t="s">
        <v>118</v>
      </c>
      <c r="F336" s="176">
        <v>2323.1244868829262</v>
      </c>
      <c r="G336" t="s">
        <v>127</v>
      </c>
      <c r="H336" t="s">
        <v>15</v>
      </c>
    </row>
    <row r="337" spans="1:8">
      <c r="A337">
        <v>2022</v>
      </c>
      <c r="B337" t="s">
        <v>126</v>
      </c>
      <c r="C337" s="174" t="s">
        <v>118</v>
      </c>
      <c r="D337" s="175" t="s">
        <v>13</v>
      </c>
      <c r="E337" s="174" t="s">
        <v>118</v>
      </c>
      <c r="F337" s="176">
        <v>1695.6146202930845</v>
      </c>
      <c r="G337" t="s">
        <v>127</v>
      </c>
      <c r="H337" t="s">
        <v>15</v>
      </c>
    </row>
    <row r="338" spans="1:8">
      <c r="A338">
        <v>2022</v>
      </c>
      <c r="B338" t="s">
        <v>126</v>
      </c>
      <c r="C338" s="174" t="s">
        <v>118</v>
      </c>
      <c r="D338" s="175" t="s">
        <v>8</v>
      </c>
      <c r="E338" s="174" t="s">
        <v>118</v>
      </c>
      <c r="F338" s="176">
        <v>708.84357034600589</v>
      </c>
      <c r="G338" t="s">
        <v>127</v>
      </c>
      <c r="H338" t="s">
        <v>15</v>
      </c>
    </row>
    <row r="339" spans="1:8">
      <c r="A339">
        <v>2022</v>
      </c>
      <c r="B339" t="s">
        <v>126</v>
      </c>
      <c r="C339" s="174" t="s">
        <v>118</v>
      </c>
      <c r="D339" s="175" t="s">
        <v>47</v>
      </c>
      <c r="E339" s="174" t="s">
        <v>118</v>
      </c>
      <c r="F339" s="176">
        <v>738.00358811509068</v>
      </c>
      <c r="G339" t="s">
        <v>127</v>
      </c>
      <c r="H339" t="s">
        <v>15</v>
      </c>
    </row>
    <row r="340" spans="1:8">
      <c r="A340">
        <v>2022</v>
      </c>
      <c r="B340" t="s">
        <v>126</v>
      </c>
      <c r="C340" s="174" t="s">
        <v>118</v>
      </c>
      <c r="D340" s="175" t="s">
        <v>49</v>
      </c>
      <c r="E340" s="174" t="s">
        <v>118</v>
      </c>
      <c r="F340" s="176">
        <v>418.64340124457863</v>
      </c>
      <c r="G340" t="s">
        <v>127</v>
      </c>
      <c r="H340" t="s">
        <v>15</v>
      </c>
    </row>
    <row r="341" spans="1:8">
      <c r="A341">
        <v>2022</v>
      </c>
      <c r="B341" t="s">
        <v>126</v>
      </c>
      <c r="C341" s="174" t="s">
        <v>118</v>
      </c>
      <c r="D341" s="175" t="s">
        <v>51</v>
      </c>
      <c r="E341" s="174" t="s">
        <v>118</v>
      </c>
      <c r="F341" s="176">
        <v>395.36830461731211</v>
      </c>
      <c r="G341" t="s">
        <v>127</v>
      </c>
      <c r="H341" t="s">
        <v>15</v>
      </c>
    </row>
    <row r="342" spans="1:8">
      <c r="A342">
        <v>2022</v>
      </c>
      <c r="B342" t="s">
        <v>128</v>
      </c>
      <c r="C342" s="174" t="s">
        <v>118</v>
      </c>
      <c r="D342" s="175" t="s">
        <v>53</v>
      </c>
      <c r="E342" s="174" t="s">
        <v>118</v>
      </c>
      <c r="F342" s="176">
        <v>300.68500127404468</v>
      </c>
      <c r="G342" t="s">
        <v>127</v>
      </c>
      <c r="H342" t="s">
        <v>15</v>
      </c>
    </row>
    <row r="343" spans="1:8">
      <c r="A343">
        <v>2022</v>
      </c>
      <c r="B343" t="s">
        <v>129</v>
      </c>
      <c r="C343" s="174" t="s">
        <v>118</v>
      </c>
      <c r="D343" s="175" t="s">
        <v>4</v>
      </c>
      <c r="E343" s="174" t="s">
        <v>118</v>
      </c>
      <c r="F343" s="176">
        <v>27.81572199292404</v>
      </c>
      <c r="G343" t="s">
        <v>127</v>
      </c>
      <c r="H343" t="s">
        <v>15</v>
      </c>
    </row>
    <row r="344" spans="1:8">
      <c r="A344">
        <v>2022</v>
      </c>
      <c r="B344" t="s">
        <v>129</v>
      </c>
      <c r="C344" s="174" t="s">
        <v>118</v>
      </c>
      <c r="D344" s="175" t="s">
        <v>12</v>
      </c>
      <c r="E344" s="174" t="s">
        <v>118</v>
      </c>
      <c r="F344" s="176">
        <v>7.2991462711073938</v>
      </c>
      <c r="G344" t="s">
        <v>127</v>
      </c>
      <c r="H344" t="s">
        <v>15</v>
      </c>
    </row>
    <row r="345" spans="1:8">
      <c r="A345">
        <v>2022</v>
      </c>
      <c r="B345" t="s">
        <v>129</v>
      </c>
      <c r="C345" s="174" t="s">
        <v>118</v>
      </c>
      <c r="D345" s="175" t="s">
        <v>119</v>
      </c>
      <c r="E345" s="174" t="s">
        <v>118</v>
      </c>
      <c r="F345" s="176">
        <v>17.767970101296218</v>
      </c>
      <c r="G345" t="s">
        <v>127</v>
      </c>
      <c r="H345" t="s">
        <v>15</v>
      </c>
    </row>
    <row r="346" spans="1:8">
      <c r="A346">
        <v>2022</v>
      </c>
      <c r="B346" t="s">
        <v>129</v>
      </c>
      <c r="C346" s="174" t="s">
        <v>118</v>
      </c>
      <c r="D346" s="175" t="s">
        <v>13</v>
      </c>
      <c r="E346" s="174" t="s">
        <v>118</v>
      </c>
      <c r="F346" s="176">
        <v>0</v>
      </c>
      <c r="G346" t="s">
        <v>127</v>
      </c>
      <c r="H346" t="s">
        <v>15</v>
      </c>
    </row>
    <row r="347" spans="1:8">
      <c r="A347">
        <v>2022</v>
      </c>
      <c r="B347" t="s">
        <v>129</v>
      </c>
      <c r="C347" s="174" t="s">
        <v>118</v>
      </c>
      <c r="D347" s="175" t="s">
        <v>122</v>
      </c>
      <c r="E347" s="174" t="s">
        <v>118</v>
      </c>
      <c r="F347" s="176">
        <v>3736.2046300421116</v>
      </c>
      <c r="G347" t="s">
        <v>127</v>
      </c>
      <c r="H347" t="s">
        <v>15</v>
      </c>
    </row>
    <row r="348" spans="1:8">
      <c r="A348">
        <v>2022</v>
      </c>
      <c r="B348" t="s">
        <v>129</v>
      </c>
      <c r="C348" s="174" t="s">
        <v>118</v>
      </c>
      <c r="D348" s="175" t="s">
        <v>8</v>
      </c>
      <c r="E348" s="174" t="s">
        <v>118</v>
      </c>
      <c r="F348" s="176">
        <v>1549.6426067043385</v>
      </c>
      <c r="G348" t="s">
        <v>127</v>
      </c>
      <c r="H348" t="s">
        <v>15</v>
      </c>
    </row>
    <row r="349" spans="1:8">
      <c r="A349">
        <v>2022</v>
      </c>
      <c r="B349" t="s">
        <v>129</v>
      </c>
      <c r="C349" s="174" t="s">
        <v>118</v>
      </c>
      <c r="D349" s="175" t="s">
        <v>47</v>
      </c>
      <c r="E349" s="174" t="s">
        <v>118</v>
      </c>
      <c r="F349" s="176">
        <v>1737.9377696188978</v>
      </c>
      <c r="G349" t="s">
        <v>127</v>
      </c>
      <c r="H349" t="s">
        <v>15</v>
      </c>
    </row>
    <row r="350" spans="1:8">
      <c r="A350">
        <v>2022</v>
      </c>
      <c r="B350" t="s">
        <v>129</v>
      </c>
      <c r="C350" s="174" t="s">
        <v>118</v>
      </c>
      <c r="D350" s="175" t="s">
        <v>49</v>
      </c>
      <c r="E350" s="174" t="s">
        <v>118</v>
      </c>
      <c r="F350" s="176">
        <v>7.2875177815773933</v>
      </c>
      <c r="G350" t="s">
        <v>127</v>
      </c>
      <c r="H350" t="s">
        <v>15</v>
      </c>
    </row>
    <row r="351" spans="1:8">
      <c r="A351">
        <v>2022</v>
      </c>
      <c r="B351" t="s">
        <v>129</v>
      </c>
      <c r="C351" s="174" t="s">
        <v>118</v>
      </c>
      <c r="D351" s="175" t="s">
        <v>51</v>
      </c>
      <c r="E351" s="174" t="s">
        <v>118</v>
      </c>
      <c r="F351" s="176">
        <v>48.395721766405913</v>
      </c>
      <c r="G351" t="s">
        <v>127</v>
      </c>
      <c r="H351" t="s">
        <v>15</v>
      </c>
    </row>
    <row r="352" spans="1:8">
      <c r="A352">
        <v>2022</v>
      </c>
      <c r="B352" t="s">
        <v>130</v>
      </c>
      <c r="C352" s="174" t="s">
        <v>118</v>
      </c>
      <c r="D352" s="175" t="s">
        <v>118</v>
      </c>
      <c r="E352" s="174" t="s">
        <v>118</v>
      </c>
      <c r="F352" s="176">
        <v>71669.878474956728</v>
      </c>
      <c r="G352" t="s">
        <v>127</v>
      </c>
      <c r="H352" t="s">
        <v>118</v>
      </c>
    </row>
    <row r="353" spans="1:8">
      <c r="A353">
        <v>2022</v>
      </c>
      <c r="B353" t="s">
        <v>124</v>
      </c>
      <c r="C353" s="174" t="s">
        <v>118</v>
      </c>
      <c r="D353" s="175" t="s">
        <v>118</v>
      </c>
      <c r="E353" s="174" t="s">
        <v>118</v>
      </c>
      <c r="F353" s="176">
        <v>2070.8075827819362</v>
      </c>
      <c r="G353" t="s">
        <v>127</v>
      </c>
      <c r="H353" t="s">
        <v>118</v>
      </c>
    </row>
    <row r="354" spans="1:8">
      <c r="A354">
        <v>2022</v>
      </c>
      <c r="B354" t="s">
        <v>131</v>
      </c>
      <c r="C354" s="174" t="s">
        <v>118</v>
      </c>
      <c r="D354" s="175" t="s">
        <v>118</v>
      </c>
      <c r="E354" s="174" t="s">
        <v>118</v>
      </c>
      <c r="F354" s="176">
        <v>73761.492154047432</v>
      </c>
      <c r="G354" t="s">
        <v>127</v>
      </c>
      <c r="H354" t="s">
        <v>118</v>
      </c>
    </row>
    <row r="355" spans="1:8">
      <c r="A355" t="s">
        <v>76</v>
      </c>
      <c r="B355" t="s">
        <v>126</v>
      </c>
      <c r="C355" s="174" t="s">
        <v>118</v>
      </c>
      <c r="D355" s="175" t="s">
        <v>9</v>
      </c>
      <c r="E355" s="174" t="s">
        <v>118</v>
      </c>
      <c r="F355" s="176">
        <v>1979.0438359207883</v>
      </c>
      <c r="G355" t="s">
        <v>127</v>
      </c>
      <c r="H355" t="s">
        <v>11</v>
      </c>
    </row>
    <row r="356" spans="1:8">
      <c r="A356" t="s">
        <v>76</v>
      </c>
      <c r="B356" t="s">
        <v>126</v>
      </c>
      <c r="C356" s="174" t="s">
        <v>118</v>
      </c>
      <c r="D356" s="175" t="s">
        <v>3</v>
      </c>
      <c r="E356" s="174" t="s">
        <v>118</v>
      </c>
      <c r="F356" s="176">
        <v>2583.1276278739842</v>
      </c>
      <c r="G356" t="s">
        <v>127</v>
      </c>
      <c r="H356" t="s">
        <v>11</v>
      </c>
    </row>
    <row r="357" spans="1:8">
      <c r="A357" t="s">
        <v>76</v>
      </c>
      <c r="B357" t="s">
        <v>126</v>
      </c>
      <c r="C357" s="174" t="s">
        <v>118</v>
      </c>
      <c r="D357" s="175" t="s">
        <v>1</v>
      </c>
      <c r="E357" s="174" t="s">
        <v>118</v>
      </c>
      <c r="F357" s="176">
        <v>3734.8844910428902</v>
      </c>
      <c r="G357" t="s">
        <v>127</v>
      </c>
      <c r="H357" t="s">
        <v>14</v>
      </c>
    </row>
    <row r="358" spans="1:8">
      <c r="A358" t="s">
        <v>76</v>
      </c>
      <c r="B358" t="s">
        <v>126</v>
      </c>
      <c r="C358" s="174" t="s">
        <v>118</v>
      </c>
      <c r="D358" s="175" t="s">
        <v>0</v>
      </c>
      <c r="E358" s="174" t="s">
        <v>118</v>
      </c>
      <c r="F358" s="176">
        <v>1617.9801644579738</v>
      </c>
      <c r="G358" t="s">
        <v>127</v>
      </c>
      <c r="H358" t="s">
        <v>14</v>
      </c>
    </row>
    <row r="359" spans="1:8">
      <c r="A359" t="s">
        <v>76</v>
      </c>
      <c r="B359" t="s">
        <v>126</v>
      </c>
      <c r="C359" s="174" t="s">
        <v>118</v>
      </c>
      <c r="D359" s="175" t="s">
        <v>4</v>
      </c>
      <c r="E359" s="174" t="s">
        <v>118</v>
      </c>
      <c r="F359" s="176">
        <v>179.07761595620491</v>
      </c>
      <c r="G359" t="s">
        <v>127</v>
      </c>
      <c r="H359" t="s">
        <v>14</v>
      </c>
    </row>
    <row r="360" spans="1:8">
      <c r="A360" t="s">
        <v>76</v>
      </c>
      <c r="B360" t="s">
        <v>148</v>
      </c>
      <c r="C360" s="174" t="s">
        <v>118</v>
      </c>
      <c r="D360" s="175" t="s">
        <v>2</v>
      </c>
      <c r="E360" s="174" t="s">
        <v>118</v>
      </c>
      <c r="F360" s="176">
        <v>12318.076050474157</v>
      </c>
      <c r="G360" t="s">
        <v>127</v>
      </c>
      <c r="H360" t="s">
        <v>14</v>
      </c>
    </row>
    <row r="361" spans="1:8">
      <c r="A361" t="s">
        <v>76</v>
      </c>
      <c r="B361" t="s">
        <v>126</v>
      </c>
      <c r="C361" s="174" t="s">
        <v>118</v>
      </c>
      <c r="D361" s="175" t="s">
        <v>6</v>
      </c>
      <c r="E361" s="174" t="s">
        <v>118</v>
      </c>
      <c r="F361" s="176">
        <v>15779.107020429476</v>
      </c>
      <c r="G361" t="s">
        <v>127</v>
      </c>
      <c r="H361" t="s">
        <v>15</v>
      </c>
    </row>
    <row r="362" spans="1:8">
      <c r="A362" t="s">
        <v>76</v>
      </c>
      <c r="B362" t="s">
        <v>126</v>
      </c>
      <c r="C362" s="174" t="s">
        <v>118</v>
      </c>
      <c r="D362" s="174" t="s">
        <v>10</v>
      </c>
      <c r="E362" s="174" t="s">
        <v>118</v>
      </c>
      <c r="F362" s="176">
        <v>9347.2597585639578</v>
      </c>
      <c r="G362" t="s">
        <v>127</v>
      </c>
      <c r="H362" t="s">
        <v>15</v>
      </c>
    </row>
    <row r="363" spans="1:8">
      <c r="A363" t="s">
        <v>76</v>
      </c>
      <c r="B363" t="s">
        <v>126</v>
      </c>
      <c r="C363" s="174" t="s">
        <v>118</v>
      </c>
      <c r="D363" s="174" t="s">
        <v>11</v>
      </c>
      <c r="E363" s="174" t="s">
        <v>118</v>
      </c>
      <c r="F363" s="176">
        <v>1360.7415749484051</v>
      </c>
      <c r="G363" t="s">
        <v>127</v>
      </c>
      <c r="H363" t="s">
        <v>15</v>
      </c>
    </row>
    <row r="364" spans="1:8">
      <c r="A364" t="s">
        <v>76</v>
      </c>
      <c r="B364" t="s">
        <v>126</v>
      </c>
      <c r="C364" s="174" t="s">
        <v>118</v>
      </c>
      <c r="D364" s="174" t="s">
        <v>12</v>
      </c>
      <c r="E364" s="174" t="s">
        <v>118</v>
      </c>
      <c r="F364" s="176">
        <v>1824.9260389274539</v>
      </c>
      <c r="G364" t="s">
        <v>127</v>
      </c>
      <c r="H364" t="s">
        <v>15</v>
      </c>
    </row>
    <row r="365" spans="1:8">
      <c r="A365" t="s">
        <v>76</v>
      </c>
      <c r="B365" t="s">
        <v>126</v>
      </c>
      <c r="C365" s="174" t="s">
        <v>118</v>
      </c>
      <c r="D365" s="175" t="s">
        <v>5</v>
      </c>
      <c r="E365" s="174" t="s">
        <v>118</v>
      </c>
      <c r="F365" s="176">
        <v>4608.4999849152118</v>
      </c>
      <c r="G365" t="s">
        <v>127</v>
      </c>
      <c r="H365" t="s">
        <v>15</v>
      </c>
    </row>
    <row r="366" spans="1:8">
      <c r="A366" t="s">
        <v>76</v>
      </c>
      <c r="B366" t="s">
        <v>148</v>
      </c>
      <c r="C366" s="174" t="s">
        <v>118</v>
      </c>
      <c r="D366" s="175" t="s">
        <v>44</v>
      </c>
      <c r="E366" s="174" t="s">
        <v>118</v>
      </c>
      <c r="F366" s="176">
        <v>6862.0884897545238</v>
      </c>
      <c r="G366" t="s">
        <v>127</v>
      </c>
      <c r="H366" t="s">
        <v>15</v>
      </c>
    </row>
    <row r="367" spans="1:8">
      <c r="A367" t="s">
        <v>76</v>
      </c>
      <c r="B367" t="s">
        <v>126</v>
      </c>
      <c r="C367" s="174" t="s">
        <v>118</v>
      </c>
      <c r="D367" s="175" t="s">
        <v>119</v>
      </c>
      <c r="E367" s="174" t="s">
        <v>118</v>
      </c>
      <c r="F367" s="176">
        <v>2473.8478340184879</v>
      </c>
      <c r="G367" t="s">
        <v>127</v>
      </c>
      <c r="H367" t="s">
        <v>15</v>
      </c>
    </row>
    <row r="368" spans="1:8">
      <c r="A368" t="s">
        <v>76</v>
      </c>
      <c r="B368" t="s">
        <v>126</v>
      </c>
      <c r="C368" s="174" t="s">
        <v>118</v>
      </c>
      <c r="D368" s="175" t="s">
        <v>13</v>
      </c>
      <c r="E368" s="174" t="s">
        <v>118</v>
      </c>
      <c r="F368" s="176">
        <v>1781.0620088968979</v>
      </c>
      <c r="G368" t="s">
        <v>127</v>
      </c>
      <c r="H368" t="s">
        <v>15</v>
      </c>
    </row>
    <row r="369" spans="1:8">
      <c r="A369" t="s">
        <v>76</v>
      </c>
      <c r="B369" t="s">
        <v>126</v>
      </c>
      <c r="C369" s="174" t="s">
        <v>118</v>
      </c>
      <c r="D369" s="175" t="s">
        <v>8</v>
      </c>
      <c r="E369" s="174" t="s">
        <v>118</v>
      </c>
      <c r="F369" s="176">
        <v>779.20094256605842</v>
      </c>
      <c r="G369" t="s">
        <v>127</v>
      </c>
      <c r="H369" t="s">
        <v>15</v>
      </c>
    </row>
    <row r="370" spans="1:8">
      <c r="A370" t="s">
        <v>76</v>
      </c>
      <c r="B370" t="s">
        <v>126</v>
      </c>
      <c r="C370" s="174" t="s">
        <v>118</v>
      </c>
      <c r="D370" s="175" t="s">
        <v>47</v>
      </c>
      <c r="E370" s="174" t="s">
        <v>118</v>
      </c>
      <c r="F370" s="176">
        <v>735.84091851943958</v>
      </c>
      <c r="G370" t="s">
        <v>127</v>
      </c>
      <c r="H370" t="s">
        <v>15</v>
      </c>
    </row>
    <row r="371" spans="1:8">
      <c r="A371" t="s">
        <v>76</v>
      </c>
      <c r="B371" t="s">
        <v>126</v>
      </c>
      <c r="C371" s="174" t="s">
        <v>118</v>
      </c>
      <c r="D371" s="175" t="s">
        <v>49</v>
      </c>
      <c r="E371" s="174" t="s">
        <v>118</v>
      </c>
      <c r="F371" s="176">
        <v>443.02294619751439</v>
      </c>
      <c r="G371" t="s">
        <v>127</v>
      </c>
      <c r="H371" t="s">
        <v>15</v>
      </c>
    </row>
    <row r="372" spans="1:8">
      <c r="A372" t="s">
        <v>76</v>
      </c>
      <c r="B372" t="s">
        <v>126</v>
      </c>
      <c r="C372" s="174" t="s">
        <v>118</v>
      </c>
      <c r="D372" s="175" t="s">
        <v>51</v>
      </c>
      <c r="E372" s="174" t="s">
        <v>118</v>
      </c>
      <c r="F372" s="176">
        <v>449.78662185703359</v>
      </c>
      <c r="G372" t="s">
        <v>127</v>
      </c>
      <c r="H372" t="s">
        <v>15</v>
      </c>
    </row>
    <row r="373" spans="1:8">
      <c r="A373" t="s">
        <v>76</v>
      </c>
      <c r="B373" t="s">
        <v>128</v>
      </c>
      <c r="C373" s="174" t="s">
        <v>118</v>
      </c>
      <c r="D373" s="175" t="s">
        <v>53</v>
      </c>
      <c r="E373" s="174" t="s">
        <v>118</v>
      </c>
      <c r="F373" s="176">
        <v>314.65249130556077</v>
      </c>
      <c r="G373" t="s">
        <v>127</v>
      </c>
      <c r="H373" t="s">
        <v>15</v>
      </c>
    </row>
    <row r="374" spans="1:8">
      <c r="A374" t="s">
        <v>76</v>
      </c>
      <c r="B374" t="s">
        <v>129</v>
      </c>
      <c r="C374" s="174" t="s">
        <v>118</v>
      </c>
      <c r="D374" s="175" t="s">
        <v>4</v>
      </c>
      <c r="E374" s="174" t="s">
        <v>118</v>
      </c>
      <c r="F374" s="176">
        <v>31.896149228887026</v>
      </c>
      <c r="G374" t="s">
        <v>127</v>
      </c>
      <c r="H374" t="s">
        <v>15</v>
      </c>
    </row>
    <row r="375" spans="1:8">
      <c r="A375" t="s">
        <v>76</v>
      </c>
      <c r="B375" t="s">
        <v>129</v>
      </c>
      <c r="C375" s="174" t="s">
        <v>118</v>
      </c>
      <c r="D375" s="175" t="s">
        <v>12</v>
      </c>
      <c r="E375" s="174" t="s">
        <v>118</v>
      </c>
      <c r="F375" s="176">
        <v>7.0592240168935509</v>
      </c>
      <c r="G375" t="s">
        <v>127</v>
      </c>
      <c r="H375" t="s">
        <v>15</v>
      </c>
    </row>
    <row r="376" spans="1:8">
      <c r="A376" t="s">
        <v>76</v>
      </c>
      <c r="B376" t="s">
        <v>129</v>
      </c>
      <c r="C376" s="174" t="s">
        <v>118</v>
      </c>
      <c r="D376" s="175" t="s">
        <v>119</v>
      </c>
      <c r="E376" s="174" t="s">
        <v>118</v>
      </c>
      <c r="F376" s="176">
        <v>19.120098633081554</v>
      </c>
      <c r="G376" t="s">
        <v>127</v>
      </c>
      <c r="H376" t="s">
        <v>15</v>
      </c>
    </row>
    <row r="377" spans="1:8">
      <c r="A377" t="s">
        <v>76</v>
      </c>
      <c r="B377" t="s">
        <v>129</v>
      </c>
      <c r="C377" s="174" t="s">
        <v>118</v>
      </c>
      <c r="D377" s="175" t="s">
        <v>13</v>
      </c>
      <c r="E377" s="174" t="s">
        <v>118</v>
      </c>
      <c r="F377" s="176">
        <v>0</v>
      </c>
      <c r="G377" t="s">
        <v>127</v>
      </c>
      <c r="H377" t="s">
        <v>15</v>
      </c>
    </row>
    <row r="378" spans="1:8">
      <c r="A378" t="s">
        <v>76</v>
      </c>
      <c r="B378" t="s">
        <v>129</v>
      </c>
      <c r="C378" s="174" t="s">
        <v>118</v>
      </c>
      <c r="D378" s="175" t="s">
        <v>122</v>
      </c>
      <c r="E378" s="174" t="s">
        <v>118</v>
      </c>
      <c r="F378" s="176">
        <v>3883.6954728604887</v>
      </c>
      <c r="G378" t="s">
        <v>127</v>
      </c>
      <c r="H378" t="s">
        <v>15</v>
      </c>
    </row>
    <row r="379" spans="1:8">
      <c r="A379" t="s">
        <v>76</v>
      </c>
      <c r="B379" t="s">
        <v>129</v>
      </c>
      <c r="C379" s="174" t="s">
        <v>118</v>
      </c>
      <c r="D379" s="175" t="s">
        <v>8</v>
      </c>
      <c r="E379" s="174" t="s">
        <v>118</v>
      </c>
      <c r="F379" s="176">
        <v>1574.5957655298037</v>
      </c>
      <c r="G379" t="s">
        <v>127</v>
      </c>
      <c r="H379" t="s">
        <v>15</v>
      </c>
    </row>
    <row r="380" spans="1:8">
      <c r="A380" t="s">
        <v>76</v>
      </c>
      <c r="B380" t="s">
        <v>129</v>
      </c>
      <c r="C380" s="174" t="s">
        <v>118</v>
      </c>
      <c r="D380" s="175" t="s">
        <v>47</v>
      </c>
      <c r="E380" s="174" t="s">
        <v>118</v>
      </c>
      <c r="F380" s="176">
        <v>1768.5833212372302</v>
      </c>
      <c r="G380" t="s">
        <v>127</v>
      </c>
      <c r="H380" t="s">
        <v>15</v>
      </c>
    </row>
    <row r="381" spans="1:8">
      <c r="A381" t="s">
        <v>76</v>
      </c>
      <c r="B381" t="s">
        <v>129</v>
      </c>
      <c r="C381" s="174" t="s">
        <v>118</v>
      </c>
      <c r="D381" s="175" t="s">
        <v>49</v>
      </c>
      <c r="E381" s="174" t="s">
        <v>118</v>
      </c>
      <c r="F381" s="176">
        <v>7.3828295741838819</v>
      </c>
      <c r="G381" t="s">
        <v>127</v>
      </c>
      <c r="H381" t="s">
        <v>15</v>
      </c>
    </row>
    <row r="382" spans="1:8">
      <c r="A382" t="s">
        <v>76</v>
      </c>
      <c r="B382" t="s">
        <v>129</v>
      </c>
      <c r="C382" s="174" t="s">
        <v>118</v>
      </c>
      <c r="D382" s="175" t="s">
        <v>51</v>
      </c>
      <c r="E382" s="174" t="s">
        <v>118</v>
      </c>
      <c r="F382" s="176">
        <v>45.720779302717261</v>
      </c>
      <c r="G382" t="s">
        <v>127</v>
      </c>
      <c r="H382" t="s">
        <v>15</v>
      </c>
    </row>
    <row r="383" spans="1:8">
      <c r="A383" t="s">
        <v>76</v>
      </c>
      <c r="B383" t="s">
        <v>130</v>
      </c>
      <c r="C383" s="174" t="s">
        <v>118</v>
      </c>
      <c r="D383" s="175" t="s">
        <v>118</v>
      </c>
      <c r="E383" s="174" t="s">
        <v>118</v>
      </c>
      <c r="F383" s="176">
        <v>76845.418911981105</v>
      </c>
      <c r="G383" t="s">
        <v>127</v>
      </c>
      <c r="H383" t="s">
        <v>118</v>
      </c>
    </row>
    <row r="384" spans="1:8">
      <c r="A384" t="s">
        <v>76</v>
      </c>
      <c r="B384" t="s">
        <v>124</v>
      </c>
      <c r="C384" s="174" t="s">
        <v>118</v>
      </c>
      <c r="D384" s="175" t="s">
        <v>118</v>
      </c>
      <c r="E384" s="174" t="s">
        <v>118</v>
      </c>
      <c r="F384" s="176">
        <v>2180.1954014560961</v>
      </c>
      <c r="G384" t="s">
        <v>127</v>
      </c>
      <c r="H384" t="s">
        <v>118</v>
      </c>
    </row>
    <row r="385" spans="1:8">
      <c r="A385" t="s">
        <v>76</v>
      </c>
      <c r="B385" t="s">
        <v>131</v>
      </c>
      <c r="C385" s="174" t="s">
        <v>118</v>
      </c>
      <c r="D385" s="175" t="s">
        <v>118</v>
      </c>
      <c r="E385" s="174" t="s">
        <v>118</v>
      </c>
      <c r="F385" s="176">
        <v>79047.483697155621</v>
      </c>
      <c r="G385" t="s">
        <v>127</v>
      </c>
      <c r="H385" t="s">
        <v>118</v>
      </c>
    </row>
    <row r="386" spans="1:8">
      <c r="A386">
        <v>2018</v>
      </c>
      <c r="B386" t="s">
        <v>56</v>
      </c>
      <c r="C386" s="174" t="s">
        <v>118</v>
      </c>
      <c r="D386" s="175" t="s">
        <v>118</v>
      </c>
      <c r="E386" s="174" t="s">
        <v>118</v>
      </c>
      <c r="F386" s="176">
        <v>2495.2722264767153</v>
      </c>
      <c r="G386" t="s">
        <v>127</v>
      </c>
      <c r="H386" t="s">
        <v>118</v>
      </c>
    </row>
    <row r="387" spans="1:8">
      <c r="A387">
        <v>2018</v>
      </c>
      <c r="B387" t="s">
        <v>59</v>
      </c>
      <c r="C387" s="174" t="s">
        <v>118</v>
      </c>
      <c r="D387" s="175" t="s">
        <v>118</v>
      </c>
      <c r="E387" s="174" t="s">
        <v>118</v>
      </c>
      <c r="F387" s="176">
        <v>18190.32674278714</v>
      </c>
      <c r="G387" t="s">
        <v>127</v>
      </c>
      <c r="H387" t="s">
        <v>118</v>
      </c>
    </row>
    <row r="388" spans="1:8">
      <c r="A388">
        <v>2018</v>
      </c>
      <c r="B388" t="s">
        <v>132</v>
      </c>
      <c r="C388" s="174" t="s">
        <v>118</v>
      </c>
      <c r="D388" s="175" t="s">
        <v>118</v>
      </c>
      <c r="E388" s="174" t="s">
        <v>118</v>
      </c>
      <c r="F388" s="176">
        <v>44331.570278114887</v>
      </c>
      <c r="G388" t="s">
        <v>127</v>
      </c>
      <c r="H388" t="s">
        <v>118</v>
      </c>
    </row>
    <row r="389" spans="1:8">
      <c r="A389">
        <v>2018</v>
      </c>
      <c r="B389" t="s">
        <v>133</v>
      </c>
      <c r="C389" s="174" t="s">
        <v>118</v>
      </c>
      <c r="D389" s="175" t="s">
        <v>118</v>
      </c>
      <c r="E389" s="174" t="s">
        <v>118</v>
      </c>
      <c r="F389" s="176">
        <v>5676.8786371143242</v>
      </c>
      <c r="G389" t="s">
        <v>127</v>
      </c>
      <c r="H389" t="s">
        <v>118</v>
      </c>
    </row>
    <row r="390" spans="1:8">
      <c r="A390">
        <v>2019</v>
      </c>
      <c r="B390" t="s">
        <v>56</v>
      </c>
      <c r="C390" s="174" t="s">
        <v>118</v>
      </c>
      <c r="D390" s="175" t="s">
        <v>118</v>
      </c>
      <c r="E390" s="174" t="s">
        <v>118</v>
      </c>
      <c r="F390" s="176">
        <v>2793.1214938364164</v>
      </c>
      <c r="G390" t="s">
        <v>127</v>
      </c>
      <c r="H390" t="s">
        <v>118</v>
      </c>
    </row>
    <row r="391" spans="1:8">
      <c r="A391">
        <v>2019</v>
      </c>
      <c r="B391" t="s">
        <v>59</v>
      </c>
      <c r="C391" s="174" t="s">
        <v>118</v>
      </c>
      <c r="D391" s="175" t="s">
        <v>118</v>
      </c>
      <c r="E391" s="174" t="s">
        <v>118</v>
      </c>
      <c r="F391" s="176">
        <v>18298.736349057002</v>
      </c>
      <c r="G391" t="s">
        <v>127</v>
      </c>
      <c r="H391" t="s">
        <v>118</v>
      </c>
    </row>
    <row r="392" spans="1:8">
      <c r="A392">
        <v>2019</v>
      </c>
      <c r="B392" t="s">
        <v>132</v>
      </c>
      <c r="C392" s="174" t="s">
        <v>118</v>
      </c>
      <c r="D392" s="175" t="s">
        <v>118</v>
      </c>
      <c r="E392" s="174" t="s">
        <v>118</v>
      </c>
      <c r="F392" s="176">
        <v>46049.97661538262</v>
      </c>
      <c r="G392" t="s">
        <v>127</v>
      </c>
      <c r="H392" t="s">
        <v>118</v>
      </c>
    </row>
    <row r="393" spans="1:8">
      <c r="A393">
        <v>2019</v>
      </c>
      <c r="B393" t="s">
        <v>133</v>
      </c>
      <c r="C393" s="174" t="s">
        <v>118</v>
      </c>
      <c r="D393" s="175" t="s">
        <v>118</v>
      </c>
      <c r="E393" s="174" t="s">
        <v>118</v>
      </c>
      <c r="F393" s="176">
        <v>5944.2477167564884</v>
      </c>
      <c r="G393" t="s">
        <v>127</v>
      </c>
      <c r="H393" t="s">
        <v>118</v>
      </c>
    </row>
    <row r="394" spans="1:8">
      <c r="A394">
        <v>2020</v>
      </c>
      <c r="B394" t="s">
        <v>56</v>
      </c>
      <c r="C394" s="174" t="s">
        <v>118</v>
      </c>
      <c r="D394" s="175" t="s">
        <v>118</v>
      </c>
      <c r="E394" s="174" t="s">
        <v>118</v>
      </c>
      <c r="F394" s="176">
        <v>3141.645719937464</v>
      </c>
      <c r="G394" t="s">
        <v>127</v>
      </c>
      <c r="H394" t="s">
        <v>118</v>
      </c>
    </row>
    <row r="395" spans="1:8">
      <c r="A395">
        <v>2020</v>
      </c>
      <c r="B395" t="s">
        <v>59</v>
      </c>
      <c r="C395" s="174" t="s">
        <v>118</v>
      </c>
      <c r="D395" s="174" t="s">
        <v>118</v>
      </c>
      <c r="E395" s="174" t="s">
        <v>118</v>
      </c>
      <c r="F395" s="176">
        <v>11338.682331142467</v>
      </c>
      <c r="G395" t="s">
        <v>127</v>
      </c>
      <c r="H395" t="s">
        <v>118</v>
      </c>
    </row>
    <row r="396" spans="1:8">
      <c r="A396">
        <v>2020</v>
      </c>
      <c r="B396" t="s">
        <v>132</v>
      </c>
      <c r="C396" s="174" t="s">
        <v>118</v>
      </c>
      <c r="D396" s="174" t="s">
        <v>118</v>
      </c>
      <c r="E396" s="174" t="s">
        <v>118</v>
      </c>
      <c r="F396" s="176">
        <v>41179.201409130626</v>
      </c>
      <c r="G396" t="s">
        <v>127</v>
      </c>
      <c r="H396" t="s">
        <v>118</v>
      </c>
    </row>
    <row r="397" spans="1:8">
      <c r="A397">
        <v>2020</v>
      </c>
      <c r="B397" t="s">
        <v>133</v>
      </c>
      <c r="C397" s="174" t="s">
        <v>118</v>
      </c>
      <c r="D397" s="174" t="s">
        <v>118</v>
      </c>
      <c r="E397" s="174" t="s">
        <v>118</v>
      </c>
      <c r="F397" s="176">
        <v>6618.5235113158878</v>
      </c>
      <c r="G397" t="s">
        <v>127</v>
      </c>
      <c r="H397" t="s">
        <v>118</v>
      </c>
    </row>
    <row r="398" spans="1:8">
      <c r="A398" s="177">
        <v>2021</v>
      </c>
      <c r="B398" t="s">
        <v>56</v>
      </c>
      <c r="C398" s="174" t="s">
        <v>118</v>
      </c>
      <c r="D398" s="175" t="s">
        <v>118</v>
      </c>
      <c r="E398" s="174" t="s">
        <v>118</v>
      </c>
      <c r="F398" s="176">
        <v>4624.4034623764628</v>
      </c>
      <c r="G398" t="s">
        <v>127</v>
      </c>
      <c r="H398" t="s">
        <v>118</v>
      </c>
    </row>
    <row r="399" spans="1:8">
      <c r="A399" s="177">
        <v>2021</v>
      </c>
      <c r="B399" t="s">
        <v>59</v>
      </c>
      <c r="C399" s="174" t="s">
        <v>118</v>
      </c>
      <c r="D399" s="175" t="s">
        <v>118</v>
      </c>
      <c r="E399" s="174" t="s">
        <v>118</v>
      </c>
      <c r="F399" s="176">
        <v>13801.289650921637</v>
      </c>
      <c r="G399" t="s">
        <v>127</v>
      </c>
      <c r="H399" t="s">
        <v>118</v>
      </c>
    </row>
    <row r="400" spans="1:8">
      <c r="A400" s="177">
        <v>2021</v>
      </c>
      <c r="B400" t="s">
        <v>132</v>
      </c>
      <c r="C400" s="174" t="s">
        <v>118</v>
      </c>
      <c r="D400" s="175" t="s">
        <v>118</v>
      </c>
      <c r="E400" s="174" t="s">
        <v>118</v>
      </c>
      <c r="F400" s="176">
        <v>46290.676466963647</v>
      </c>
      <c r="G400" t="s">
        <v>127</v>
      </c>
      <c r="H400" t="s">
        <v>118</v>
      </c>
    </row>
    <row r="401" spans="1:8">
      <c r="A401" s="177">
        <v>2021</v>
      </c>
      <c r="B401" t="s">
        <v>133</v>
      </c>
      <c r="C401" s="174" t="s">
        <v>118</v>
      </c>
      <c r="D401" s="175" t="s">
        <v>118</v>
      </c>
      <c r="E401" s="174" t="s">
        <v>118</v>
      </c>
      <c r="F401" s="176">
        <v>7039.4037203794032</v>
      </c>
      <c r="G401" t="s">
        <v>127</v>
      </c>
      <c r="H401" t="s">
        <v>118</v>
      </c>
    </row>
    <row r="402" spans="1:8">
      <c r="A402" s="177">
        <v>2022</v>
      </c>
      <c r="B402" t="s">
        <v>56</v>
      </c>
      <c r="C402" s="174" t="s">
        <v>118</v>
      </c>
      <c r="D402" s="175" t="s">
        <v>118</v>
      </c>
      <c r="E402" s="174" t="s">
        <v>118</v>
      </c>
      <c r="F402" s="176">
        <v>4827.4364334853981</v>
      </c>
      <c r="G402" t="s">
        <v>127</v>
      </c>
      <c r="H402" t="s">
        <v>118</v>
      </c>
    </row>
    <row r="403" spans="1:8">
      <c r="A403" s="177">
        <v>2022</v>
      </c>
      <c r="B403" t="s">
        <v>59</v>
      </c>
      <c r="C403" s="174" t="s">
        <v>118</v>
      </c>
      <c r="D403" s="175" t="s">
        <v>118</v>
      </c>
      <c r="E403" s="174" t="s">
        <v>118</v>
      </c>
      <c r="F403" s="176">
        <v>15718.818763144445</v>
      </c>
      <c r="G403" t="s">
        <v>127</v>
      </c>
      <c r="H403" t="s">
        <v>118</v>
      </c>
    </row>
    <row r="404" spans="1:8">
      <c r="A404" s="177">
        <v>2022</v>
      </c>
      <c r="B404" t="s">
        <v>132</v>
      </c>
      <c r="C404" s="174" t="s">
        <v>118</v>
      </c>
      <c r="D404" s="175" t="s">
        <v>118</v>
      </c>
      <c r="E404" s="174" t="s">
        <v>118</v>
      </c>
      <c r="F404" s="176">
        <v>51159.212416140937</v>
      </c>
      <c r="G404" t="s">
        <v>127</v>
      </c>
      <c r="H404" t="s">
        <v>118</v>
      </c>
    </row>
    <row r="405" spans="1:8">
      <c r="A405" s="177">
        <v>2022</v>
      </c>
      <c r="B405" t="s">
        <v>133</v>
      </c>
      <c r="C405" s="174" t="s">
        <v>118</v>
      </c>
      <c r="D405" s="175" t="s">
        <v>118</v>
      </c>
      <c r="E405" s="174" t="s">
        <v>118</v>
      </c>
      <c r="F405" s="176">
        <v>7155.8928108847131</v>
      </c>
      <c r="G405" t="s">
        <v>127</v>
      </c>
      <c r="H405" t="s">
        <v>118</v>
      </c>
    </row>
    <row r="406" spans="1:8">
      <c r="A406" s="177" t="s">
        <v>76</v>
      </c>
      <c r="B406" t="s">
        <v>56</v>
      </c>
      <c r="C406" s="174" t="s">
        <v>118</v>
      </c>
      <c r="D406" s="175" t="s">
        <v>118</v>
      </c>
      <c r="E406" s="174" t="s">
        <v>118</v>
      </c>
      <c r="F406" s="176">
        <v>4561.9937757726548</v>
      </c>
      <c r="G406" t="s">
        <v>127</v>
      </c>
      <c r="H406" t="s">
        <v>118</v>
      </c>
    </row>
    <row r="407" spans="1:8">
      <c r="A407" s="177" t="s">
        <v>76</v>
      </c>
      <c r="B407" t="s">
        <v>59</v>
      </c>
      <c r="C407" s="174" t="s">
        <v>118</v>
      </c>
      <c r="D407" s="175" t="s">
        <v>118</v>
      </c>
      <c r="E407" s="174" t="s">
        <v>118</v>
      </c>
      <c r="F407" s="176">
        <v>17983.651901584824</v>
      </c>
      <c r="G407" t="s">
        <v>127</v>
      </c>
      <c r="H407" t="s">
        <v>118</v>
      </c>
    </row>
    <row r="408" spans="1:8">
      <c r="A408" s="177" t="s">
        <v>76</v>
      </c>
      <c r="B408" t="s">
        <v>132</v>
      </c>
      <c r="C408" s="174" t="s">
        <v>118</v>
      </c>
      <c r="D408" s="175" t="s">
        <v>118</v>
      </c>
      <c r="E408" s="174" t="s">
        <v>118</v>
      </c>
      <c r="F408" s="176">
        <v>54210.184604800437</v>
      </c>
      <c r="G408" t="s">
        <v>127</v>
      </c>
      <c r="H408" t="s">
        <v>118</v>
      </c>
    </row>
    <row r="409" spans="1:8">
      <c r="A409" s="177" t="s">
        <v>76</v>
      </c>
      <c r="B409" t="s">
        <v>133</v>
      </c>
      <c r="C409" s="174" t="s">
        <v>118</v>
      </c>
      <c r="D409" s="175" t="s">
        <v>118</v>
      </c>
      <c r="E409" s="174" t="s">
        <v>118</v>
      </c>
      <c r="F409" s="176">
        <v>7367.2636296306891</v>
      </c>
      <c r="G409" t="s">
        <v>127</v>
      </c>
      <c r="H409" t="s">
        <v>118</v>
      </c>
    </row>
  </sheetData>
  <autoFilter ref="A1:H409"/>
  <hyperlinks>
    <hyperlink ref="J1" location="Contenido!A1" display="Contenido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zoomScaleNormal="100" workbookViewId="0"/>
  </sheetViews>
  <sheetFormatPr baseColWidth="10" defaultRowHeight="12.75"/>
  <cols>
    <col min="1" max="1" width="15" style="277" customWidth="1"/>
    <col min="2" max="2" width="79.140625" style="278" customWidth="1"/>
    <col min="3" max="16384" width="11.42578125" style="274"/>
  </cols>
  <sheetData>
    <row r="1" spans="1:9" ht="15.75">
      <c r="A1" s="271" t="s">
        <v>102</v>
      </c>
      <c r="B1" s="272"/>
      <c r="C1" s="273" t="s">
        <v>85</v>
      </c>
    </row>
    <row r="2" spans="1:9">
      <c r="A2" s="275"/>
      <c r="B2" s="272"/>
      <c r="G2"/>
      <c r="I2"/>
    </row>
    <row r="3" spans="1:9">
      <c r="A3" s="276" t="s">
        <v>111</v>
      </c>
      <c r="B3" s="276" t="s">
        <v>156</v>
      </c>
      <c r="G3"/>
      <c r="I3"/>
    </row>
    <row r="4" spans="1:9">
      <c r="A4" s="277" t="s">
        <v>157</v>
      </c>
      <c r="B4" s="278" t="s">
        <v>158</v>
      </c>
      <c r="G4"/>
      <c r="I4"/>
    </row>
    <row r="5" spans="1:9">
      <c r="A5" s="277" t="s">
        <v>117</v>
      </c>
      <c r="B5" s="278" t="s">
        <v>159</v>
      </c>
      <c r="G5"/>
      <c r="I5"/>
    </row>
    <row r="6" spans="1:9">
      <c r="A6" s="277" t="s">
        <v>120</v>
      </c>
      <c r="B6" s="278" t="s">
        <v>160</v>
      </c>
      <c r="G6"/>
      <c r="I6"/>
    </row>
    <row r="7" spans="1:9">
      <c r="A7" s="277" t="s">
        <v>121</v>
      </c>
      <c r="B7" s="278" t="s">
        <v>161</v>
      </c>
      <c r="G7"/>
      <c r="I7"/>
    </row>
    <row r="8" spans="1:9">
      <c r="A8" s="277" t="s">
        <v>162</v>
      </c>
      <c r="B8" s="278" t="s">
        <v>163</v>
      </c>
      <c r="G8"/>
      <c r="I8"/>
    </row>
    <row r="9" spans="1:9">
      <c r="A9" s="277" t="s">
        <v>131</v>
      </c>
      <c r="B9" s="278" t="s">
        <v>164</v>
      </c>
      <c r="G9"/>
    </row>
    <row r="10" spans="1:9">
      <c r="A10" s="277" t="s">
        <v>130</v>
      </c>
      <c r="B10" s="278" t="s">
        <v>165</v>
      </c>
      <c r="G10"/>
    </row>
    <row r="11" spans="1:9">
      <c r="A11" s="279" t="s">
        <v>124</v>
      </c>
      <c r="B11" s="278" t="s">
        <v>166</v>
      </c>
    </row>
    <row r="12" spans="1:9">
      <c r="A12" s="279" t="s">
        <v>262</v>
      </c>
      <c r="B12" s="278" t="s">
        <v>263</v>
      </c>
    </row>
    <row r="14" spans="1:9">
      <c r="A14" s="282"/>
      <c r="B14" s="281"/>
    </row>
    <row r="15" spans="1:9">
      <c r="A15" s="283" t="s">
        <v>173</v>
      </c>
      <c r="B15" s="283" t="s">
        <v>174</v>
      </c>
    </row>
    <row r="16" spans="1:9">
      <c r="A16" s="280" t="s">
        <v>175</v>
      </c>
      <c r="B16" s="284" t="s">
        <v>176</v>
      </c>
    </row>
    <row r="17" spans="1:2">
      <c r="A17" s="280" t="s">
        <v>177</v>
      </c>
      <c r="B17" s="284" t="s">
        <v>178</v>
      </c>
    </row>
    <row r="18" spans="1:2">
      <c r="A18" s="280" t="s">
        <v>179</v>
      </c>
      <c r="B18" s="284" t="s">
        <v>180</v>
      </c>
    </row>
    <row r="19" spans="1:2">
      <c r="A19" s="280" t="s">
        <v>169</v>
      </c>
      <c r="B19" s="284" t="s">
        <v>181</v>
      </c>
    </row>
    <row r="20" spans="1:2">
      <c r="A20" s="280" t="s">
        <v>170</v>
      </c>
      <c r="B20" s="284" t="s">
        <v>182</v>
      </c>
    </row>
    <row r="21" spans="1:2">
      <c r="A21" s="280" t="s">
        <v>171</v>
      </c>
      <c r="B21" s="284" t="s">
        <v>183</v>
      </c>
    </row>
    <row r="22" spans="1:2">
      <c r="A22" s="280" t="s">
        <v>172</v>
      </c>
      <c r="B22" s="284" t="s">
        <v>184</v>
      </c>
    </row>
    <row r="23" spans="1:2">
      <c r="A23" s="280" t="s">
        <v>185</v>
      </c>
      <c r="B23" s="284" t="s">
        <v>186</v>
      </c>
    </row>
    <row r="24" spans="1:2">
      <c r="A24" s="280" t="s">
        <v>187</v>
      </c>
      <c r="B24" s="284" t="s">
        <v>188</v>
      </c>
    </row>
    <row r="25" spans="1:2">
      <c r="A25" s="280" t="s">
        <v>189</v>
      </c>
      <c r="B25" s="284" t="s">
        <v>190</v>
      </c>
    </row>
    <row r="26" spans="1:2">
      <c r="A26" s="280" t="s">
        <v>191</v>
      </c>
      <c r="B26" s="284" t="s">
        <v>192</v>
      </c>
    </row>
    <row r="27" spans="1:2">
      <c r="A27" s="280" t="s">
        <v>193</v>
      </c>
      <c r="B27" s="284" t="s">
        <v>194</v>
      </c>
    </row>
    <row r="28" spans="1:2">
      <c r="A28" s="280" t="s">
        <v>195</v>
      </c>
      <c r="B28" s="284" t="s">
        <v>196</v>
      </c>
    </row>
    <row r="29" spans="1:2">
      <c r="A29" s="280" t="s">
        <v>197</v>
      </c>
      <c r="B29" s="284" t="s">
        <v>198</v>
      </c>
    </row>
    <row r="30" spans="1:2">
      <c r="A30" s="280" t="s">
        <v>199</v>
      </c>
      <c r="B30" s="284" t="s">
        <v>200</v>
      </c>
    </row>
    <row r="31" spans="1:2">
      <c r="A31" s="280" t="s">
        <v>201</v>
      </c>
      <c r="B31" s="284" t="s">
        <v>202</v>
      </c>
    </row>
    <row r="32" spans="1:2">
      <c r="A32" s="280" t="s">
        <v>203</v>
      </c>
      <c r="B32" s="284" t="s">
        <v>204</v>
      </c>
    </row>
    <row r="33" spans="1:2">
      <c r="A33" s="280" t="s">
        <v>205</v>
      </c>
      <c r="B33" s="284" t="s">
        <v>206</v>
      </c>
    </row>
    <row r="34" spans="1:2">
      <c r="A34" s="280" t="s">
        <v>207</v>
      </c>
      <c r="B34" s="284" t="s">
        <v>167</v>
      </c>
    </row>
    <row r="35" spans="1:2">
      <c r="A35" s="280" t="s">
        <v>208</v>
      </c>
      <c r="B35" s="284" t="s">
        <v>209</v>
      </c>
    </row>
    <row r="36" spans="1:2">
      <c r="A36" s="280" t="s">
        <v>210</v>
      </c>
      <c r="B36" s="284" t="s">
        <v>211</v>
      </c>
    </row>
    <row r="37" spans="1:2">
      <c r="A37" s="280" t="s">
        <v>212</v>
      </c>
      <c r="B37" s="284" t="s">
        <v>213</v>
      </c>
    </row>
    <row r="38" spans="1:2">
      <c r="A38" s="280" t="s">
        <v>214</v>
      </c>
      <c r="B38" s="284" t="s">
        <v>215</v>
      </c>
    </row>
    <row r="39" spans="1:2">
      <c r="A39" s="280" t="s">
        <v>216</v>
      </c>
      <c r="B39" s="284" t="s">
        <v>217</v>
      </c>
    </row>
    <row r="40" spans="1:2">
      <c r="A40" s="280" t="s">
        <v>218</v>
      </c>
      <c r="B40" s="284" t="s">
        <v>219</v>
      </c>
    </row>
    <row r="41" spans="1:2">
      <c r="A41" s="280" t="s">
        <v>220</v>
      </c>
      <c r="B41" s="284" t="s">
        <v>168</v>
      </c>
    </row>
    <row r="42" spans="1:2">
      <c r="A42" s="280" t="s">
        <v>221</v>
      </c>
      <c r="B42" s="284" t="s">
        <v>222</v>
      </c>
    </row>
    <row r="43" spans="1:2">
      <c r="A43" s="280" t="s">
        <v>223</v>
      </c>
      <c r="B43" s="284" t="s">
        <v>224</v>
      </c>
    </row>
    <row r="44" spans="1:2">
      <c r="A44" s="280" t="s">
        <v>225</v>
      </c>
      <c r="B44" s="284" t="s">
        <v>226</v>
      </c>
    </row>
    <row r="45" spans="1:2">
      <c r="A45" s="280" t="s">
        <v>227</v>
      </c>
      <c r="B45" s="284" t="s">
        <v>209</v>
      </c>
    </row>
    <row r="46" spans="1:2">
      <c r="A46" s="280" t="s">
        <v>228</v>
      </c>
      <c r="B46" s="284" t="s">
        <v>229</v>
      </c>
    </row>
    <row r="47" spans="1:2">
      <c r="A47" s="280" t="s">
        <v>230</v>
      </c>
      <c r="B47" s="284" t="s">
        <v>231</v>
      </c>
    </row>
    <row r="48" spans="1:2">
      <c r="A48" s="280" t="s">
        <v>232</v>
      </c>
      <c r="B48" s="284" t="s">
        <v>233</v>
      </c>
    </row>
    <row r="49" spans="1:2">
      <c r="A49" s="280" t="s">
        <v>234</v>
      </c>
      <c r="B49" s="284" t="s">
        <v>235</v>
      </c>
    </row>
    <row r="50" spans="1:2">
      <c r="A50" s="280" t="s">
        <v>236</v>
      </c>
      <c r="B50" s="284" t="s">
        <v>237</v>
      </c>
    </row>
    <row r="51" spans="1:2">
      <c r="A51" s="280" t="s">
        <v>238</v>
      </c>
      <c r="B51" s="284" t="s">
        <v>239</v>
      </c>
    </row>
    <row r="52" spans="1:2">
      <c r="A52" s="280" t="s">
        <v>240</v>
      </c>
      <c r="B52" s="284" t="s">
        <v>241</v>
      </c>
    </row>
    <row r="53" spans="1:2">
      <c r="A53" s="280" t="s">
        <v>242</v>
      </c>
      <c r="B53" s="284" t="s">
        <v>215</v>
      </c>
    </row>
    <row r="54" spans="1:2">
      <c r="A54" s="280" t="s">
        <v>243</v>
      </c>
      <c r="B54" s="284" t="s">
        <v>217</v>
      </c>
    </row>
    <row r="55" spans="1:2">
      <c r="A55" s="280" t="s">
        <v>244</v>
      </c>
      <c r="B55" s="284" t="s">
        <v>245</v>
      </c>
    </row>
    <row r="56" spans="1:2">
      <c r="A56" s="280" t="s">
        <v>246</v>
      </c>
      <c r="B56" s="284" t="s">
        <v>247</v>
      </c>
    </row>
    <row r="57" spans="1:2">
      <c r="A57" s="280" t="s">
        <v>248</v>
      </c>
      <c r="B57" s="284" t="s">
        <v>168</v>
      </c>
    </row>
    <row r="58" spans="1:2">
      <c r="A58" s="280" t="s">
        <v>249</v>
      </c>
      <c r="B58" s="284" t="s">
        <v>250</v>
      </c>
    </row>
    <row r="59" spans="1:2">
      <c r="A59" s="280" t="s">
        <v>251</v>
      </c>
      <c r="B59" s="284" t="s">
        <v>252</v>
      </c>
    </row>
    <row r="60" spans="1:2">
      <c r="A60" s="280" t="s">
        <v>253</v>
      </c>
      <c r="B60" s="284" t="s">
        <v>254</v>
      </c>
    </row>
    <row r="61" spans="1:2">
      <c r="A61" s="280" t="s">
        <v>255</v>
      </c>
      <c r="B61" s="284" t="s">
        <v>255</v>
      </c>
    </row>
    <row r="62" spans="1:2">
      <c r="A62" s="280" t="s">
        <v>256</v>
      </c>
      <c r="B62" s="284" t="s">
        <v>257</v>
      </c>
    </row>
    <row r="63" spans="1:2">
      <c r="A63" s="280" t="s">
        <v>118</v>
      </c>
      <c r="B63" s="284" t="s">
        <v>258</v>
      </c>
    </row>
    <row r="65" spans="1:2">
      <c r="A65" s="285" t="s">
        <v>259</v>
      </c>
      <c r="B65" s="285" t="s">
        <v>7</v>
      </c>
    </row>
    <row r="66" spans="1:2">
      <c r="A66" s="277" t="s">
        <v>1</v>
      </c>
      <c r="B66" s="278" t="s">
        <v>260</v>
      </c>
    </row>
    <row r="67" spans="1:2">
      <c r="A67" s="277" t="s">
        <v>127</v>
      </c>
      <c r="B67" s="278" t="s">
        <v>261</v>
      </c>
    </row>
  </sheetData>
  <hyperlinks>
    <hyperlink ref="C1" location="Contenido!A1" display="Contenido"/>
  </hyperlinks>
  <printOptions horizontalCentered="1"/>
  <pageMargins left="0.55118110236220474" right="0.55118110236220474" top="0.39370078740157483" bottom="0.39370078740157483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Contenido</vt:lpstr>
      <vt:lpstr>Cuadro 1</vt:lpstr>
      <vt:lpstr>Cuadro 2</vt:lpstr>
      <vt:lpstr>GRÁFICA 1</vt:lpstr>
      <vt:lpstr>Cuadro 3</vt:lpstr>
      <vt:lpstr>Cuadro 4</vt:lpstr>
      <vt:lpstr>GRÁFICA 2</vt:lpstr>
      <vt:lpstr>Tabla</vt:lpstr>
      <vt:lpstr>Diccionario</vt:lpstr>
      <vt:lpstr>'Cuadro 1'!Área_de_impresión</vt:lpstr>
      <vt:lpstr>'Cuadro 3'!Área_de_impresión</vt:lpstr>
      <vt:lpstr>'GRÁFICA 1'!Área_de_impresión</vt:lpstr>
      <vt:lpstr>'GRÁFICA 2'!Área_de_impresión</vt:lpstr>
      <vt:lpstr>Contenido!Print_Area</vt:lpstr>
      <vt:lpstr>'Cuadro 1'!Print_Area</vt:lpstr>
      <vt:lpstr>'Cuadro 2'!Print_Area</vt:lpstr>
      <vt:lpstr>'Cuadro 3'!Print_Area</vt:lpstr>
      <vt:lpstr>'Cuadro 4'!Print_Area</vt:lpstr>
      <vt:lpstr>Diccionario!Print_Area</vt:lpstr>
      <vt:lpstr>'GRÁFICA 1'!Print_Area</vt:lpstr>
      <vt:lpstr>'GRÁFICA 2'!Print_Area</vt:lpstr>
      <vt:lpstr>'Cuadro 2'!Print_Titles</vt:lpstr>
      <vt:lpstr>'Cuadro 4'!Print_Titles</vt:lpstr>
      <vt:lpstr>'Cuadro 2'!Títulos_a_imprimir</vt:lpstr>
      <vt:lpstr>'Cuadro 4'!Títulos_a_imprimir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JBOTELLO</dc:creator>
  <cp:lastModifiedBy>CARLOS ACHURRA</cp:lastModifiedBy>
  <cp:lastPrinted>2025-10-03T19:12:47Z</cp:lastPrinted>
  <dcterms:created xsi:type="dcterms:W3CDTF">2006-10-12T22:14:50Z</dcterms:created>
  <dcterms:modified xsi:type="dcterms:W3CDTF">2025-10-03T19:48:43Z</dcterms:modified>
</cp:coreProperties>
</file>